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Šnorbert\Documents\Hraběnka\2024 ZVA\DATAPLÁN\"/>
    </mc:Choice>
  </mc:AlternateContent>
  <bookViews>
    <workbookView xWindow="0" yWindow="0" windowWidth="28800" windowHeight="118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I24" i="1"/>
  <c r="F24" i="1"/>
  <c r="G23" i="1"/>
  <c r="G22" i="1"/>
  <c r="G21" i="1"/>
  <c r="G20" i="1"/>
  <c r="K20" i="1" s="1"/>
  <c r="K17" i="1"/>
  <c r="G17" i="1"/>
  <c r="F17" i="1"/>
  <c r="M16" i="1"/>
  <c r="M15" i="1"/>
  <c r="L14" i="1"/>
  <c r="M14" i="1" s="1"/>
  <c r="M17" i="1" s="1"/>
  <c r="L13" i="1"/>
  <c r="J13" i="1"/>
  <c r="I13" i="1"/>
  <c r="G13" i="1"/>
  <c r="K12" i="1"/>
  <c r="M12" i="1" s="1"/>
  <c r="K11" i="1"/>
  <c r="M11" i="1" s="1"/>
  <c r="F11" i="1"/>
  <c r="M10" i="1"/>
  <c r="F10" i="1"/>
  <c r="K9" i="1"/>
  <c r="M9" i="1" s="1"/>
  <c r="F9" i="1"/>
  <c r="K8" i="1"/>
  <c r="M8" i="1" s="1"/>
  <c r="F8" i="1"/>
  <c r="M7" i="1"/>
  <c r="K7" i="1"/>
  <c r="F7" i="1"/>
  <c r="K6" i="1"/>
  <c r="K13" i="1" s="1"/>
  <c r="F6" i="1"/>
  <c r="M5" i="1"/>
  <c r="F5" i="1"/>
  <c r="M4" i="1"/>
  <c r="K4" i="1"/>
  <c r="F4" i="1"/>
  <c r="G18" i="1" l="1"/>
  <c r="F13" i="1"/>
  <c r="G24" i="1"/>
  <c r="G25" i="1" s="1"/>
  <c r="K25" i="1" s="1"/>
  <c r="L17" i="1"/>
  <c r="L26" i="1" s="1"/>
  <c r="M26" i="1" s="1"/>
  <c r="K18" i="1"/>
  <c r="F18" i="1"/>
  <c r="F25" i="1"/>
  <c r="M6" i="1"/>
  <c r="M13" i="1" s="1"/>
  <c r="L18" i="1" l="1"/>
  <c r="G26" i="1"/>
  <c r="M25" i="1"/>
  <c r="M18" i="1"/>
</calcChain>
</file>

<file path=xl/sharedStrings.xml><?xml version="1.0" encoding="utf-8"?>
<sst xmlns="http://schemas.openxmlformats.org/spreadsheetml/2006/main" count="53" uniqueCount="49">
  <si>
    <t>pořad.            číslo z formuláře</t>
  </si>
  <si>
    <t>číslo faktury</t>
  </si>
  <si>
    <t>číslo daňového (účetního dokladu)</t>
  </si>
  <si>
    <t>datum úhrady</t>
  </si>
  <si>
    <t>účel výdaje</t>
  </si>
  <si>
    <t>částka bez DPH</t>
  </si>
  <si>
    <t>částka s DPH</t>
  </si>
  <si>
    <t xml:space="preserve">dotace MŠMT </t>
  </si>
  <si>
    <t>neuznatelné náklady MŠMT, orj 2017</t>
  </si>
  <si>
    <t>vlastní podíl orj.13353   (pro MŠMT)</t>
  </si>
  <si>
    <t>FAKTURY I.REALIZAČNÍ CELEK</t>
  </si>
  <si>
    <t>1.</t>
  </si>
  <si>
    <t>Dílčí platba březen</t>
  </si>
  <si>
    <t>2.</t>
  </si>
  <si>
    <t>Dílčí platba duben</t>
  </si>
  <si>
    <t>3.</t>
  </si>
  <si>
    <t>Dílčí platba květen</t>
  </si>
  <si>
    <t>4.</t>
  </si>
  <si>
    <t>Dílčí platba červen</t>
  </si>
  <si>
    <t>5.</t>
  </si>
  <si>
    <t>Dílčí platba červenec</t>
  </si>
  <si>
    <t>6.</t>
  </si>
  <si>
    <t>dílčí platba srpen</t>
  </si>
  <si>
    <t>8.</t>
  </si>
  <si>
    <t>dílčí platba září</t>
  </si>
  <si>
    <t>10.</t>
  </si>
  <si>
    <t>dílčí platba říjen</t>
  </si>
  <si>
    <t>12.</t>
  </si>
  <si>
    <t>dílčí platba listopad</t>
  </si>
  <si>
    <t>Platby I v roce 2017</t>
  </si>
  <si>
    <t>14.</t>
  </si>
  <si>
    <t>dílčí platba prosinec</t>
  </si>
  <si>
    <t>15.</t>
  </si>
  <si>
    <t>dílčí platba duben</t>
  </si>
  <si>
    <t>16.</t>
  </si>
  <si>
    <t>dílčí platba květen</t>
  </si>
  <si>
    <t>Platby I v roce 2018</t>
  </si>
  <si>
    <t>Celkem I za roky 2017 a 2018</t>
  </si>
  <si>
    <t>FAKTURY II.a III. REALIZAČNÍ CELEK</t>
  </si>
  <si>
    <t>7.</t>
  </si>
  <si>
    <t>9.</t>
  </si>
  <si>
    <t>11.</t>
  </si>
  <si>
    <t>13.</t>
  </si>
  <si>
    <t>Celkem II a III 2017</t>
  </si>
  <si>
    <t>Platby  za I, II a III v roce 2017</t>
  </si>
  <si>
    <t>STAVBA CELKEM v letech 2017 - 2018</t>
  </si>
  <si>
    <t xml:space="preserve">hrazeno z dotace LK </t>
  </si>
  <si>
    <t>vlastní podíl CELKEM</t>
  </si>
  <si>
    <t>M-Jilemnice-Rekonstrukce všesportovního a volnočasového aerálu Hraběnka,                                                                   přehled financování v letech 2017 - 2018 (platby dodavateli stavby)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</si>
</sst>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4" fontId="0" fillId="2" borderId="9" xfId="0" applyNumberFormat="1" applyFill="1" applyBorder="1"/>
    <xf numFmtId="4" fontId="0" fillId="2" borderId="9" xfId="0" applyNumberFormat="1" applyFill="1" applyBorder="1" applyAlignment="1">
      <alignment horizontal="center" vertical="center"/>
    </xf>
    <xf numFmtId="4" fontId="0" fillId="0" borderId="9" xfId="0" applyNumberFormat="1" applyFill="1" applyBorder="1"/>
    <xf numFmtId="3" fontId="0" fillId="3" borderId="9" xfId="0" applyNumberFormat="1" applyFill="1" applyBorder="1"/>
    <xf numFmtId="4" fontId="0" fillId="0" borderId="9" xfId="0" applyNumberFormat="1" applyBorder="1"/>
    <xf numFmtId="0" fontId="1" fillId="2" borderId="11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14" fontId="0" fillId="2" borderId="12" xfId="0" applyNumberFormat="1" applyFill="1" applyBorder="1"/>
    <xf numFmtId="4" fontId="0" fillId="2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/>
    <xf numFmtId="3" fontId="0" fillId="3" borderId="12" xfId="0" applyNumberFormat="1" applyFill="1" applyBorder="1"/>
    <xf numFmtId="0" fontId="0" fillId="0" borderId="12" xfId="0" applyBorder="1"/>
    <xf numFmtId="4" fontId="0" fillId="0" borderId="12" xfId="0" applyNumberFormat="1" applyBorder="1"/>
    <xf numFmtId="14" fontId="0" fillId="2" borderId="12" xfId="0" applyNumberFormat="1" applyFill="1" applyBorder="1" applyAlignment="1">
      <alignment wrapText="1"/>
    </xf>
    <xf numFmtId="3" fontId="0" fillId="2" borderId="12" xfId="0" applyNumberForma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14" fontId="0" fillId="2" borderId="15" xfId="0" applyNumberFormat="1" applyFill="1" applyBorder="1"/>
    <xf numFmtId="4" fontId="0" fillId="2" borderId="15" xfId="0" applyNumberFormat="1" applyFill="1" applyBorder="1" applyAlignment="1">
      <alignment horizontal="center" vertical="center"/>
    </xf>
    <xf numFmtId="0" fontId="0" fillId="0" borderId="15" xfId="0" applyFill="1" applyBorder="1"/>
    <xf numFmtId="3" fontId="0" fillId="3" borderId="15" xfId="0" applyNumberFormat="1" applyFill="1" applyBorder="1"/>
    <xf numFmtId="4" fontId="0" fillId="4" borderId="15" xfId="0" applyNumberFormat="1" applyFill="1" applyBorder="1"/>
    <xf numFmtId="4" fontId="0" fillId="0" borderId="15" xfId="0" applyNumberFormat="1" applyBorder="1"/>
    <xf numFmtId="4" fontId="4" fillId="5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19" xfId="0" applyFill="1" applyBorder="1" applyAlignment="1">
      <alignment horizontal="center" vertical="center"/>
    </xf>
    <xf numFmtId="14" fontId="0" fillId="2" borderId="19" xfId="0" applyNumberFormat="1" applyFill="1" applyBorder="1"/>
    <xf numFmtId="4" fontId="0" fillId="2" borderId="19" xfId="0" applyNumberFormat="1" applyFill="1" applyBorder="1"/>
    <xf numFmtId="0" fontId="0" fillId="0" borderId="19" xfId="0" applyFill="1" applyBorder="1"/>
    <xf numFmtId="0" fontId="0" fillId="3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4" fontId="0" fillId="0" borderId="19" xfId="0" applyNumberFormat="1" applyBorder="1"/>
    <xf numFmtId="0" fontId="0" fillId="2" borderId="12" xfId="0" applyFill="1" applyBorder="1" applyAlignment="1">
      <alignment horizontal="center" vertical="center"/>
    </xf>
    <xf numFmtId="4" fontId="0" fillId="2" borderId="12" xfId="0" applyNumberFormat="1" applyFill="1" applyBorder="1"/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4" fontId="0" fillId="2" borderId="15" xfId="0" applyNumberFormat="1" applyFill="1" applyBorder="1"/>
    <xf numFmtId="4" fontId="0" fillId="0" borderId="15" xfId="0" applyNumberFormat="1" applyFill="1" applyBorder="1"/>
    <xf numFmtId="4" fontId="4" fillId="5" borderId="6" xfId="0" applyNumberFormat="1" applyFont="1" applyFill="1" applyBorder="1"/>
    <xf numFmtId="4" fontId="4" fillId="5" borderId="7" xfId="0" applyNumberFormat="1" applyFont="1" applyFill="1" applyBorder="1"/>
    <xf numFmtId="0" fontId="0" fillId="0" borderId="22" xfId="0" applyFill="1" applyBorder="1"/>
    <xf numFmtId="0" fontId="1" fillId="3" borderId="1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4" fontId="1" fillId="0" borderId="17" xfId="0" applyNumberFormat="1" applyFont="1" applyBorder="1"/>
    <xf numFmtId="4" fontId="4" fillId="0" borderId="17" xfId="0" applyNumberFormat="1" applyFont="1" applyBorder="1" applyAlignment="1">
      <alignment horizontal="center" vertical="center"/>
    </xf>
    <xf numFmtId="4" fontId="4" fillId="6" borderId="17" xfId="0" applyNumberFormat="1" applyFont="1" applyFill="1" applyBorder="1" applyAlignment="1">
      <alignment horizontal="center" vertical="center"/>
    </xf>
    <xf numFmtId="4" fontId="0" fillId="0" borderId="26" xfId="0" applyNumberFormat="1" applyFill="1" applyBorder="1"/>
    <xf numFmtId="4" fontId="1" fillId="0" borderId="0" xfId="0" applyNumberFormat="1" applyFont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0" fillId="7" borderId="19" xfId="0" applyFill="1" applyBorder="1"/>
    <xf numFmtId="0" fontId="0" fillId="7" borderId="19" xfId="0" applyFill="1" applyBorder="1" applyAlignment="1">
      <alignment horizontal="center" vertical="center"/>
    </xf>
    <xf numFmtId="14" fontId="0" fillId="7" borderId="19" xfId="0" applyNumberFormat="1" applyFill="1" applyBorder="1"/>
    <xf numFmtId="4" fontId="0" fillId="7" borderId="19" xfId="0" applyNumberFormat="1" applyFill="1" applyBorder="1"/>
    <xf numFmtId="0" fontId="0" fillId="4" borderId="19" xfId="0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12" xfId="0" applyFill="1" applyBorder="1" applyAlignment="1">
      <alignment horizontal="center" vertical="center"/>
    </xf>
    <xf numFmtId="14" fontId="0" fillId="7" borderId="12" xfId="0" applyNumberFormat="1" applyFill="1" applyBorder="1"/>
    <xf numFmtId="4" fontId="0" fillId="7" borderId="12" xfId="0" applyNumberFormat="1" applyFill="1" applyBorder="1"/>
    <xf numFmtId="0" fontId="0" fillId="4" borderId="12" xfId="0" applyFill="1" applyBorder="1" applyAlignment="1">
      <alignment horizontal="center" vertical="center"/>
    </xf>
    <xf numFmtId="4" fontId="0" fillId="7" borderId="15" xfId="0" applyNumberFormat="1" applyFill="1" applyBorder="1"/>
    <xf numFmtId="0" fontId="1" fillId="7" borderId="14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14" fontId="0" fillId="7" borderId="15" xfId="0" applyNumberFormat="1" applyFill="1" applyBorder="1"/>
    <xf numFmtId="0" fontId="0" fillId="7" borderId="23" xfId="0" applyFill="1" applyBorder="1"/>
    <xf numFmtId="4" fontId="0" fillId="7" borderId="17" xfId="0" applyNumberFormat="1" applyFill="1" applyBorder="1"/>
    <xf numFmtId="4" fontId="0" fillId="7" borderId="30" xfId="0" applyNumberFormat="1" applyFill="1" applyBorder="1"/>
    <xf numFmtId="0" fontId="0" fillId="0" borderId="12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" fontId="4" fillId="4" borderId="17" xfId="0" applyNumberFormat="1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6" borderId="17" xfId="0" applyNumberFormat="1" applyFont="1" applyFill="1" applyBorder="1" applyAlignment="1">
      <alignment horizontal="center" vertical="center"/>
    </xf>
    <xf numFmtId="0" fontId="7" fillId="0" borderId="25" xfId="0" applyFont="1" applyBorder="1"/>
    <xf numFmtId="3" fontId="3" fillId="4" borderId="17" xfId="0" applyNumberFormat="1" applyFont="1" applyFill="1" applyBorder="1" applyAlignment="1">
      <alignment horizontal="center" vertical="center"/>
    </xf>
    <xf numFmtId="3" fontId="0" fillId="10" borderId="19" xfId="0" applyNumberFormat="1" applyFill="1" applyBorder="1"/>
    <xf numFmtId="3" fontId="0" fillId="10" borderId="12" xfId="0" applyNumberFormat="1" applyFill="1" applyBorder="1"/>
    <xf numFmtId="3" fontId="4" fillId="10" borderId="17" xfId="0" applyNumberFormat="1" applyFont="1" applyFill="1" applyBorder="1" applyAlignment="1">
      <alignment horizontal="center" vertical="center"/>
    </xf>
    <xf numFmtId="3" fontId="0" fillId="10" borderId="15" xfId="0" applyNumberFormat="1" applyFill="1" applyBorder="1" applyAlignment="1">
      <alignment horizontal="center"/>
    </xf>
    <xf numFmtId="4" fontId="3" fillId="8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3" fontId="0" fillId="11" borderId="9" xfId="0" applyNumberFormat="1" applyFill="1" applyBorder="1" applyAlignment="1">
      <alignment horizontal="center" vertical="center"/>
    </xf>
    <xf numFmtId="3" fontId="0" fillId="11" borderId="12" xfId="0" applyNumberFormat="1" applyFill="1" applyBorder="1" applyAlignment="1">
      <alignment horizontal="center" vertical="center"/>
    </xf>
    <xf numFmtId="4" fontId="0" fillId="11" borderId="12" xfId="0" applyNumberFormat="1" applyFill="1" applyBorder="1" applyAlignment="1">
      <alignment horizontal="center" vertical="center"/>
    </xf>
    <xf numFmtId="4" fontId="0" fillId="11" borderId="15" xfId="0" applyNumberFormat="1" applyFill="1" applyBorder="1" applyAlignment="1">
      <alignment horizontal="center" vertical="center"/>
    </xf>
    <xf numFmtId="4" fontId="1" fillId="11" borderId="17" xfId="0" applyNumberFormat="1" applyFont="1" applyFill="1" applyBorder="1" applyAlignment="1">
      <alignment horizontal="center" vertical="center"/>
    </xf>
    <xf numFmtId="4" fontId="0" fillId="11" borderId="19" xfId="0" applyNumberFormat="1" applyFill="1" applyBorder="1" applyAlignment="1">
      <alignment horizontal="center" vertical="center"/>
    </xf>
    <xf numFmtId="4" fontId="0" fillId="11" borderId="12" xfId="0" applyNumberFormat="1" applyFill="1" applyBorder="1" applyAlignment="1">
      <alignment horizontal="center"/>
    </xf>
    <xf numFmtId="4" fontId="0" fillId="11" borderId="15" xfId="0" applyNumberFormat="1" applyFill="1" applyBorder="1" applyAlignment="1">
      <alignment horizontal="center"/>
    </xf>
    <xf numFmtId="4" fontId="1" fillId="11" borderId="17" xfId="0" applyNumberFormat="1" applyFont="1" applyFill="1" applyBorder="1" applyAlignment="1">
      <alignment horizontal="center"/>
    </xf>
    <xf numFmtId="0" fontId="0" fillId="11" borderId="28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4" fontId="4" fillId="11" borderId="17" xfId="0" applyNumberFormat="1" applyFont="1" applyFill="1" applyBorder="1" applyAlignment="1">
      <alignment horizontal="center" vertical="center"/>
    </xf>
    <xf numFmtId="4" fontId="3" fillId="11" borderId="1" xfId="0" applyNumberFormat="1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0" fillId="8" borderId="7" xfId="0" applyFill="1" applyBorder="1" applyAlignment="1">
      <alignment horizontal="center" vertical="center" wrapText="1"/>
    </xf>
    <xf numFmtId="4" fontId="0" fillId="8" borderId="10" xfId="0" applyNumberFormat="1" applyFill="1" applyBorder="1"/>
    <xf numFmtId="4" fontId="0" fillId="8" borderId="13" xfId="0" applyNumberFormat="1" applyFill="1" applyBorder="1"/>
    <xf numFmtId="4" fontId="0" fillId="8" borderId="16" xfId="0" applyNumberFormat="1" applyFill="1" applyBorder="1"/>
    <xf numFmtId="4" fontId="1" fillId="8" borderId="17" xfId="0" applyNumberFormat="1" applyFont="1" applyFill="1" applyBorder="1" applyAlignment="1">
      <alignment horizontal="right" vertical="center"/>
    </xf>
    <xf numFmtId="4" fontId="0" fillId="8" borderId="20" xfId="0" applyNumberFormat="1" applyFill="1" applyBorder="1"/>
    <xf numFmtId="4" fontId="0" fillId="8" borderId="17" xfId="0" applyNumberFormat="1" applyFill="1" applyBorder="1"/>
    <xf numFmtId="4" fontId="1" fillId="8" borderId="27" xfId="0" applyNumberFormat="1" applyFont="1" applyFill="1" applyBorder="1" applyAlignment="1">
      <alignment vertical="center"/>
    </xf>
    <xf numFmtId="4" fontId="5" fillId="8" borderId="13" xfId="0" applyNumberFormat="1" applyFont="1" applyFill="1" applyBorder="1" applyAlignment="1">
      <alignment horizontal="right" vertical="center"/>
    </xf>
    <xf numFmtId="4" fontId="4" fillId="8" borderId="16" xfId="0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>
      <selection activeCell="A3" sqref="A3:M3"/>
    </sheetView>
  </sheetViews>
  <sheetFormatPr defaultRowHeight="15" x14ac:dyDescent="0.25"/>
  <cols>
    <col min="1" max="1" width="10" customWidth="1"/>
    <col min="2" max="2" width="12.5703125" customWidth="1"/>
    <col min="3" max="3" width="10.28515625" customWidth="1"/>
    <col min="4" max="4" width="11.42578125" customWidth="1"/>
    <col min="5" max="5" width="19" customWidth="1"/>
    <col min="6" max="6" width="15.28515625" customWidth="1"/>
    <col min="7" max="7" width="17.28515625" customWidth="1"/>
    <col min="8" max="8" width="0.85546875" customWidth="1"/>
    <col min="9" max="9" width="13.7109375" customWidth="1"/>
    <col min="10" max="10" width="14.7109375" customWidth="1"/>
    <col min="11" max="11" width="17.42578125" customWidth="1"/>
    <col min="12" max="12" width="16" customWidth="1"/>
    <col min="13" max="13" width="17.7109375" customWidth="1"/>
  </cols>
  <sheetData>
    <row r="1" spans="1:13" ht="62.25" customHeight="1" thickBot="1" x14ac:dyDescent="0.3">
      <c r="A1" s="138" t="s">
        <v>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ht="66.75" customHeight="1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/>
      <c r="I2" s="127" t="s">
        <v>46</v>
      </c>
      <c r="J2" s="115" t="s">
        <v>7</v>
      </c>
      <c r="K2" s="3" t="s">
        <v>47</v>
      </c>
      <c r="L2" s="114" t="s">
        <v>8</v>
      </c>
      <c r="M2" s="117" t="s">
        <v>9</v>
      </c>
    </row>
    <row r="3" spans="1:13" ht="19.5" thickBot="1" x14ac:dyDescent="0.3">
      <c r="A3" s="141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1:13" x14ac:dyDescent="0.25">
      <c r="A4" s="6" t="s">
        <v>11</v>
      </c>
      <c r="B4" s="128">
        <v>1231720031</v>
      </c>
      <c r="C4" s="8">
        <v>600781</v>
      </c>
      <c r="D4" s="9">
        <v>42864</v>
      </c>
      <c r="E4" s="7" t="s">
        <v>12</v>
      </c>
      <c r="F4" s="10">
        <f>G4/1.21</f>
        <v>249550</v>
      </c>
      <c r="G4" s="10">
        <v>301955.5</v>
      </c>
      <c r="H4" s="11"/>
      <c r="I4" s="12">
        <v>200000</v>
      </c>
      <c r="J4" s="116">
        <v>0</v>
      </c>
      <c r="K4" s="13">
        <f>G4-I4</f>
        <v>101955.5</v>
      </c>
      <c r="L4" s="101">
        <v>33000</v>
      </c>
      <c r="M4" s="118">
        <f t="shared" ref="M4:M12" si="0">K4-L4</f>
        <v>68955.5</v>
      </c>
    </row>
    <row r="5" spans="1:13" x14ac:dyDescent="0.25">
      <c r="A5" s="14" t="s">
        <v>13</v>
      </c>
      <c r="B5" s="48">
        <v>1231720051</v>
      </c>
      <c r="C5" s="16">
        <v>600985</v>
      </c>
      <c r="D5" s="17">
        <v>42891</v>
      </c>
      <c r="E5" s="15" t="s">
        <v>14</v>
      </c>
      <c r="F5" s="18">
        <f t="shared" ref="F5:F11" si="1">G5/1.21</f>
        <v>559007.08264462813</v>
      </c>
      <c r="G5" s="18">
        <v>676398.57</v>
      </c>
      <c r="H5" s="19"/>
      <c r="I5" s="20">
        <v>400000</v>
      </c>
      <c r="J5" s="51">
        <v>0</v>
      </c>
      <c r="K5" s="22">
        <v>276398.57</v>
      </c>
      <c r="L5" s="102">
        <v>102000</v>
      </c>
      <c r="M5" s="119">
        <f t="shared" si="0"/>
        <v>174398.57</v>
      </c>
    </row>
    <row r="6" spans="1:13" x14ac:dyDescent="0.25">
      <c r="A6" s="14" t="s">
        <v>15</v>
      </c>
      <c r="B6" s="48">
        <v>1231720095</v>
      </c>
      <c r="C6" s="16">
        <v>601225</v>
      </c>
      <c r="D6" s="17">
        <v>42926</v>
      </c>
      <c r="E6" s="15" t="s">
        <v>16</v>
      </c>
      <c r="F6" s="18">
        <f t="shared" si="1"/>
        <v>3185211.2066115704</v>
      </c>
      <c r="G6" s="18">
        <v>3854105.56</v>
      </c>
      <c r="H6" s="19"/>
      <c r="I6" s="20">
        <v>2000000</v>
      </c>
      <c r="J6" s="51">
        <v>0</v>
      </c>
      <c r="K6" s="22">
        <f>G6-I6</f>
        <v>1854105.56</v>
      </c>
      <c r="L6" s="102">
        <v>692000</v>
      </c>
      <c r="M6" s="119">
        <f t="shared" si="0"/>
        <v>1162105.56</v>
      </c>
    </row>
    <row r="7" spans="1:13" x14ac:dyDescent="0.25">
      <c r="A7" s="14" t="s">
        <v>17</v>
      </c>
      <c r="B7" s="48">
        <v>1231720145</v>
      </c>
      <c r="C7" s="16">
        <v>601319</v>
      </c>
      <c r="D7" s="23">
        <v>42935</v>
      </c>
      <c r="E7" s="15" t="s">
        <v>18</v>
      </c>
      <c r="F7" s="18">
        <f t="shared" si="1"/>
        <v>3999500.9173553721</v>
      </c>
      <c r="G7" s="18">
        <v>4839396.1100000003</v>
      </c>
      <c r="H7" s="19"/>
      <c r="I7" s="20">
        <v>2400000</v>
      </c>
      <c r="J7" s="51">
        <v>0</v>
      </c>
      <c r="K7" s="22">
        <f>G7-I7</f>
        <v>2439396.1100000003</v>
      </c>
      <c r="L7" s="102">
        <v>870000</v>
      </c>
      <c r="M7" s="119">
        <f t="shared" si="0"/>
        <v>1569396.1100000003</v>
      </c>
    </row>
    <row r="8" spans="1:13" x14ac:dyDescent="0.25">
      <c r="A8" s="14" t="s">
        <v>19</v>
      </c>
      <c r="B8" s="48">
        <v>1231720170</v>
      </c>
      <c r="C8" s="16">
        <v>601557</v>
      </c>
      <c r="D8" s="17">
        <v>42977</v>
      </c>
      <c r="E8" s="15" t="s">
        <v>20</v>
      </c>
      <c r="F8" s="18">
        <f t="shared" si="1"/>
        <v>3738951.7190082646</v>
      </c>
      <c r="G8" s="18">
        <v>4524131.58</v>
      </c>
      <c r="H8" s="19"/>
      <c r="I8" s="20">
        <v>3900000</v>
      </c>
      <c r="J8" s="51">
        <v>0</v>
      </c>
      <c r="K8" s="22">
        <f>G8-I8</f>
        <v>624131.58000000007</v>
      </c>
      <c r="L8" s="102">
        <v>270000</v>
      </c>
      <c r="M8" s="119">
        <f t="shared" si="0"/>
        <v>354131.58000000007</v>
      </c>
    </row>
    <row r="9" spans="1:13" x14ac:dyDescent="0.25">
      <c r="A9" s="14" t="s">
        <v>21</v>
      </c>
      <c r="B9" s="48">
        <v>1231720231</v>
      </c>
      <c r="C9" s="16">
        <v>601865</v>
      </c>
      <c r="D9" s="17">
        <v>43020</v>
      </c>
      <c r="E9" s="15" t="s">
        <v>22</v>
      </c>
      <c r="F9" s="18">
        <f t="shared" si="1"/>
        <v>2102112.1818181821</v>
      </c>
      <c r="G9" s="18">
        <v>2543555.7400000002</v>
      </c>
      <c r="H9" s="19"/>
      <c r="I9" s="20">
        <v>2200000</v>
      </c>
      <c r="J9" s="51">
        <v>0</v>
      </c>
      <c r="K9" s="19">
        <f>G9-I9</f>
        <v>343555.74000000022</v>
      </c>
      <c r="L9" s="102">
        <v>150000</v>
      </c>
      <c r="M9" s="119">
        <f t="shared" si="0"/>
        <v>193555.74000000022</v>
      </c>
    </row>
    <row r="10" spans="1:13" x14ac:dyDescent="0.25">
      <c r="A10" s="14" t="s">
        <v>23</v>
      </c>
      <c r="B10" s="48">
        <v>1231720266</v>
      </c>
      <c r="C10" s="16">
        <v>602089</v>
      </c>
      <c r="D10" s="17">
        <v>43047</v>
      </c>
      <c r="E10" s="15" t="s">
        <v>24</v>
      </c>
      <c r="F10" s="18">
        <f t="shared" si="1"/>
        <v>507723.47933884303</v>
      </c>
      <c r="G10" s="18">
        <v>614345.41</v>
      </c>
      <c r="H10" s="19"/>
      <c r="I10" s="20">
        <v>400000</v>
      </c>
      <c r="J10" s="51">
        <v>0</v>
      </c>
      <c r="K10" s="22">
        <v>214345.41</v>
      </c>
      <c r="L10" s="103">
        <v>65000</v>
      </c>
      <c r="M10" s="119">
        <f t="shared" si="0"/>
        <v>149345.41</v>
      </c>
    </row>
    <row r="11" spans="1:13" x14ac:dyDescent="0.25">
      <c r="A11" s="14" t="s">
        <v>25</v>
      </c>
      <c r="B11" s="48">
        <v>1231720311</v>
      </c>
      <c r="C11" s="24">
        <v>602352</v>
      </c>
      <c r="D11" s="17">
        <v>43077</v>
      </c>
      <c r="E11" s="15" t="s">
        <v>26</v>
      </c>
      <c r="F11" s="18">
        <f t="shared" si="1"/>
        <v>2176349.3801652892</v>
      </c>
      <c r="G11" s="18">
        <v>2633382.75</v>
      </c>
      <c r="H11" s="19"/>
      <c r="I11" s="20">
        <v>2100000</v>
      </c>
      <c r="J11" s="51">
        <v>0</v>
      </c>
      <c r="K11" s="22">
        <f>G11-I11</f>
        <v>533382.75</v>
      </c>
      <c r="L11" s="102">
        <v>150000</v>
      </c>
      <c r="M11" s="119">
        <f t="shared" si="0"/>
        <v>383382.75</v>
      </c>
    </row>
    <row r="12" spans="1:13" ht="15.75" thickBot="1" x14ac:dyDescent="0.3">
      <c r="A12" s="25" t="s">
        <v>27</v>
      </c>
      <c r="B12" s="52">
        <v>1231720366</v>
      </c>
      <c r="C12" s="27">
        <v>602580</v>
      </c>
      <c r="D12" s="28">
        <v>43096</v>
      </c>
      <c r="E12" s="26" t="s">
        <v>28</v>
      </c>
      <c r="F12" s="29">
        <v>18241981.16</v>
      </c>
      <c r="G12" s="29">
        <v>22072797.199999999</v>
      </c>
      <c r="H12" s="30"/>
      <c r="I12" s="31">
        <v>1400000</v>
      </c>
      <c r="J12" s="32">
        <v>16224516.220000001</v>
      </c>
      <c r="K12" s="33">
        <f>G12-I12-J12</f>
        <v>4448280.9799999986</v>
      </c>
      <c r="L12" s="104">
        <v>1750679.84</v>
      </c>
      <c r="M12" s="120">
        <f t="shared" si="0"/>
        <v>2697601.1399999987</v>
      </c>
    </row>
    <row r="13" spans="1:13" ht="19.5" thickBot="1" x14ac:dyDescent="0.3">
      <c r="A13" s="144" t="s">
        <v>29</v>
      </c>
      <c r="B13" s="145"/>
      <c r="C13" s="145"/>
      <c r="D13" s="145"/>
      <c r="E13" s="146"/>
      <c r="F13" s="34">
        <f>SUM(F4:F12)</f>
        <v>34760387.12694215</v>
      </c>
      <c r="G13" s="34">
        <f>SUM(G4:G12)</f>
        <v>42060068.420000002</v>
      </c>
      <c r="H13" s="35"/>
      <c r="I13" s="36">
        <f t="shared" ref="I13:M13" si="2">SUM(I4:I12)</f>
        <v>15000000</v>
      </c>
      <c r="J13" s="37">
        <f t="shared" si="2"/>
        <v>16224516.220000001</v>
      </c>
      <c r="K13" s="38">
        <f t="shared" si="2"/>
        <v>10835552.199999999</v>
      </c>
      <c r="L13" s="105">
        <f t="shared" si="2"/>
        <v>4082679.84</v>
      </c>
      <c r="M13" s="121">
        <f t="shared" si="2"/>
        <v>6752872.3599999994</v>
      </c>
    </row>
    <row r="14" spans="1:13" x14ac:dyDescent="0.25">
      <c r="A14" s="39" t="s">
        <v>30</v>
      </c>
      <c r="B14" s="41">
        <v>1231720406</v>
      </c>
      <c r="C14" s="41">
        <v>600173</v>
      </c>
      <c r="D14" s="42">
        <v>43131</v>
      </c>
      <c r="E14" s="40" t="s">
        <v>31</v>
      </c>
      <c r="F14" s="43">
        <v>1315488.05</v>
      </c>
      <c r="G14" s="43">
        <v>1591740.54</v>
      </c>
      <c r="H14" s="44"/>
      <c r="I14" s="45">
        <v>0</v>
      </c>
      <c r="J14" s="46">
        <v>0</v>
      </c>
      <c r="K14" s="47">
        <v>1591740.54</v>
      </c>
      <c r="L14" s="106">
        <f>G14*0.07</f>
        <v>111421.83780000001</v>
      </c>
      <c r="M14" s="122">
        <f>K14-L14</f>
        <v>1480318.7021999999</v>
      </c>
    </row>
    <row r="15" spans="1:13" x14ac:dyDescent="0.25">
      <c r="A15" s="14" t="s">
        <v>32</v>
      </c>
      <c r="B15" s="48">
        <v>1231820058</v>
      </c>
      <c r="C15" s="48">
        <v>601231</v>
      </c>
      <c r="D15" s="17">
        <v>43264</v>
      </c>
      <c r="E15" s="15" t="s">
        <v>33</v>
      </c>
      <c r="F15" s="49">
        <v>2084834.2</v>
      </c>
      <c r="G15" s="49">
        <v>2522649.38</v>
      </c>
      <c r="H15" s="21"/>
      <c r="I15" s="50">
        <v>0</v>
      </c>
      <c r="J15" s="51">
        <v>0</v>
      </c>
      <c r="K15" s="19">
        <v>2522649.38</v>
      </c>
      <c r="L15" s="107">
        <v>472169.18</v>
      </c>
      <c r="M15" s="119">
        <f>K15-L15</f>
        <v>2050480.2</v>
      </c>
    </row>
    <row r="16" spans="1:13" ht="15.75" thickBot="1" x14ac:dyDescent="0.3">
      <c r="A16" s="25" t="s">
        <v>34</v>
      </c>
      <c r="B16" s="52">
        <v>1231820089</v>
      </c>
      <c r="C16" s="52">
        <v>601445</v>
      </c>
      <c r="D16" s="28">
        <v>43293</v>
      </c>
      <c r="E16" s="26" t="s">
        <v>35</v>
      </c>
      <c r="F16" s="53">
        <v>3530688.63</v>
      </c>
      <c r="G16" s="53">
        <v>4272133.24</v>
      </c>
      <c r="H16" s="21"/>
      <c r="I16" s="50">
        <v>0</v>
      </c>
      <c r="J16" s="51">
        <v>0</v>
      </c>
      <c r="K16" s="54">
        <v>4272133.24</v>
      </c>
      <c r="L16" s="108">
        <v>810132.14</v>
      </c>
      <c r="M16" s="120">
        <f>K16-L16</f>
        <v>3462001.1</v>
      </c>
    </row>
    <row r="17" spans="1:13" ht="19.5" thickBot="1" x14ac:dyDescent="0.35">
      <c r="A17" s="147" t="s">
        <v>36</v>
      </c>
      <c r="B17" s="148"/>
      <c r="C17" s="148"/>
      <c r="D17" s="148"/>
      <c r="E17" s="149"/>
      <c r="F17" s="55">
        <f>SUM(F14:F16)</f>
        <v>6931010.8799999999</v>
      </c>
      <c r="G17" s="56">
        <f>SUM(G14:G16)</f>
        <v>8386523.1600000001</v>
      </c>
      <c r="H17" s="57"/>
      <c r="I17" s="58">
        <v>0</v>
      </c>
      <c r="J17" s="59">
        <v>0</v>
      </c>
      <c r="K17" s="60">
        <f>SUM(K14:K16)</f>
        <v>8386523.1600000001</v>
      </c>
      <c r="L17" s="109">
        <f>SUM(L14:L16)</f>
        <v>1393723.1578000002</v>
      </c>
      <c r="M17" s="123">
        <f>SUM(M14:M16)</f>
        <v>6992800.0022</v>
      </c>
    </row>
    <row r="18" spans="1:13" ht="19.5" thickBot="1" x14ac:dyDescent="0.3">
      <c r="A18" s="150" t="s">
        <v>37</v>
      </c>
      <c r="B18" s="151"/>
      <c r="C18" s="151"/>
      <c r="D18" s="151"/>
      <c r="E18" s="151"/>
      <c r="F18" s="61">
        <f>F13+F17</f>
        <v>41691398.006942153</v>
      </c>
      <c r="G18" s="62">
        <f>G13+G17</f>
        <v>50446591.579999998</v>
      </c>
      <c r="H18" s="63"/>
      <c r="I18" s="36">
        <v>15000000</v>
      </c>
      <c r="J18" s="37">
        <v>16224516.220000001</v>
      </c>
      <c r="K18" s="64">
        <f>G18-I18-J18</f>
        <v>19222075.359999999</v>
      </c>
      <c r="L18" s="105">
        <f>L13+L17</f>
        <v>5476402.9978</v>
      </c>
      <c r="M18" s="124">
        <f>M17+M13</f>
        <v>13745672.362199999</v>
      </c>
    </row>
    <row r="19" spans="1:13" ht="15.75" thickBot="1" x14ac:dyDescent="0.3">
      <c r="A19" s="152" t="s">
        <v>38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4"/>
    </row>
    <row r="20" spans="1:13" x14ac:dyDescent="0.25">
      <c r="A20" s="65" t="s">
        <v>39</v>
      </c>
      <c r="B20" s="67">
        <v>1231720232</v>
      </c>
      <c r="C20" s="67">
        <v>601866</v>
      </c>
      <c r="D20" s="68">
        <v>43020</v>
      </c>
      <c r="E20" s="66" t="s">
        <v>22</v>
      </c>
      <c r="F20" s="69">
        <v>9552451.5700000003</v>
      </c>
      <c r="G20" s="69">
        <f>F20*1.21</f>
        <v>11558466.399700001</v>
      </c>
      <c r="H20" s="47"/>
      <c r="I20" s="95">
        <v>7500000</v>
      </c>
      <c r="J20" s="70">
        <v>0</v>
      </c>
      <c r="K20" s="47">
        <f>G20-I20</f>
        <v>4058466.3997000009</v>
      </c>
      <c r="L20" s="110">
        <v>0</v>
      </c>
      <c r="M20" s="122">
        <v>4058466.4</v>
      </c>
    </row>
    <row r="21" spans="1:13" x14ac:dyDescent="0.25">
      <c r="A21" s="71" t="s">
        <v>40</v>
      </c>
      <c r="B21" s="73">
        <v>1231720268</v>
      </c>
      <c r="C21" s="73">
        <v>602088</v>
      </c>
      <c r="D21" s="74">
        <v>43047</v>
      </c>
      <c r="E21" s="72" t="s">
        <v>24</v>
      </c>
      <c r="F21" s="75">
        <v>1728413.22</v>
      </c>
      <c r="G21" s="75">
        <f>F21*1.21</f>
        <v>2091379.9961999999</v>
      </c>
      <c r="H21" s="22"/>
      <c r="I21" s="96">
        <v>1500000</v>
      </c>
      <c r="J21" s="76">
        <v>0</v>
      </c>
      <c r="K21" s="22">
        <v>591380</v>
      </c>
      <c r="L21" s="111">
        <v>0</v>
      </c>
      <c r="M21" s="119">
        <v>591380</v>
      </c>
    </row>
    <row r="22" spans="1:13" ht="15.75" thickBot="1" x14ac:dyDescent="0.3">
      <c r="A22" s="71" t="s">
        <v>41</v>
      </c>
      <c r="B22" s="73">
        <v>1231720312</v>
      </c>
      <c r="C22" s="73">
        <v>602353</v>
      </c>
      <c r="D22" s="74">
        <v>43077</v>
      </c>
      <c r="E22" s="72" t="s">
        <v>26</v>
      </c>
      <c r="F22" s="77">
        <v>1343449.68</v>
      </c>
      <c r="G22" s="75">
        <f>F22*1.21</f>
        <v>1625574.1127999998</v>
      </c>
      <c r="H22" s="22"/>
      <c r="I22" s="96">
        <v>1000000</v>
      </c>
      <c r="J22" s="76">
        <v>0</v>
      </c>
      <c r="K22" s="22">
        <v>625574.11</v>
      </c>
      <c r="L22" s="111">
        <v>0</v>
      </c>
      <c r="M22" s="119">
        <v>625574.11</v>
      </c>
    </row>
    <row r="23" spans="1:13" ht="15.75" thickBot="1" x14ac:dyDescent="0.3">
      <c r="A23" s="78" t="s">
        <v>42</v>
      </c>
      <c r="B23" s="79">
        <v>1231720365</v>
      </c>
      <c r="C23" s="79">
        <v>602579</v>
      </c>
      <c r="D23" s="80">
        <v>43096</v>
      </c>
      <c r="E23" s="81" t="s">
        <v>28</v>
      </c>
      <c r="F23" s="82">
        <v>3120234.53</v>
      </c>
      <c r="G23" s="83">
        <f>F23*1.21</f>
        <v>3775483.7812999994</v>
      </c>
      <c r="H23" s="21"/>
      <c r="I23" s="98">
        <v>0</v>
      </c>
      <c r="J23" s="32">
        <v>3775483.78</v>
      </c>
      <c r="K23" s="84">
        <v>0</v>
      </c>
      <c r="L23" s="111">
        <v>0</v>
      </c>
      <c r="M23" s="119">
        <v>0</v>
      </c>
    </row>
    <row r="24" spans="1:13" ht="25.5" customHeight="1" thickBot="1" x14ac:dyDescent="0.35">
      <c r="A24" s="130" t="s">
        <v>43</v>
      </c>
      <c r="B24" s="131"/>
      <c r="C24" s="131"/>
      <c r="D24" s="131"/>
      <c r="E24" s="132"/>
      <c r="F24" s="62">
        <f>SUM(F20:F23)</f>
        <v>15744549</v>
      </c>
      <c r="G24" s="62">
        <f>SUM(G20:G23)</f>
        <v>19050904.289999999</v>
      </c>
      <c r="H24" s="85"/>
      <c r="I24" s="97">
        <f>SUM(I20:I23)</f>
        <v>10000000</v>
      </c>
      <c r="J24" s="86">
        <v>3775483.78</v>
      </c>
      <c r="K24" s="87">
        <v>5275420.51</v>
      </c>
      <c r="L24" s="111">
        <v>0</v>
      </c>
      <c r="M24" s="125">
        <f>SUM(M20:M23)</f>
        <v>5275420.5100000007</v>
      </c>
    </row>
    <row r="25" spans="1:13" ht="25.5" customHeight="1" thickBot="1" x14ac:dyDescent="0.3">
      <c r="A25" s="133" t="s">
        <v>44</v>
      </c>
      <c r="B25" s="134"/>
      <c r="C25" s="134"/>
      <c r="D25" s="134"/>
      <c r="E25" s="134"/>
      <c r="F25" s="88">
        <f>F13+F24</f>
        <v>50504936.12694215</v>
      </c>
      <c r="G25" s="88">
        <f>G13+G24</f>
        <v>61110972.710000001</v>
      </c>
      <c r="H25" s="89"/>
      <c r="I25" s="90">
        <v>25000000</v>
      </c>
      <c r="J25" s="86">
        <v>20000000</v>
      </c>
      <c r="K25" s="91">
        <f>G25-I25-J25</f>
        <v>16110972.710000001</v>
      </c>
      <c r="L25" s="112">
        <v>4082679.84</v>
      </c>
      <c r="M25" s="126">
        <f>M13+M24</f>
        <v>12028292.870000001</v>
      </c>
    </row>
    <row r="26" spans="1:13" ht="31.5" customHeight="1" thickBot="1" x14ac:dyDescent="0.35">
      <c r="A26" s="135" t="s">
        <v>45</v>
      </c>
      <c r="B26" s="136"/>
      <c r="C26" s="136"/>
      <c r="D26" s="136"/>
      <c r="E26" s="136"/>
      <c r="F26" s="137"/>
      <c r="G26" s="92">
        <f>G18+G24</f>
        <v>69497495.870000005</v>
      </c>
      <c r="H26" s="93"/>
      <c r="I26" s="129">
        <v>25000000</v>
      </c>
      <c r="J26" s="94">
        <v>20000000</v>
      </c>
      <c r="K26" s="100">
        <v>24497495.870000001</v>
      </c>
      <c r="L26" s="113">
        <f>L13+L17</f>
        <v>5476402.9978</v>
      </c>
      <c r="M26" s="99">
        <f>K26-L26</f>
        <v>19021092.872200001</v>
      </c>
    </row>
  </sheetData>
  <mergeCells count="9">
    <mergeCell ref="A24:E24"/>
    <mergeCell ref="A25:E25"/>
    <mergeCell ref="A26:F26"/>
    <mergeCell ref="A1:M1"/>
    <mergeCell ref="A3:M3"/>
    <mergeCell ref="A13:E13"/>
    <mergeCell ref="A17:E17"/>
    <mergeCell ref="A18:E18"/>
    <mergeCell ref="A19:M19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Šnorbert Martin, Ing.</dc:creator>
  <cp:lastModifiedBy>Šnorbert Martin, Ing.</cp:lastModifiedBy>
  <cp:lastPrinted>2024-04-05T11:09:46Z</cp:lastPrinted>
  <dcterms:created xsi:type="dcterms:W3CDTF">2018-10-12T08:45:13Z</dcterms:created>
  <dcterms:modified xsi:type="dcterms:W3CDTF">2024-04-10T07:41:34Z</dcterms:modified>
</cp:coreProperties>
</file>