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Akční plán Komise pro inovace" sheetId="1" r:id="rId3"/>
    <sheet state="visible" name="Pomocná data" sheetId="2" r:id="rId4"/>
    <sheet state="visible" name="List1" sheetId="3" r:id="rId5"/>
  </sheets>
  <definedNames>
    <definedName hidden="1" localSheetId="0" name="_xlnm._FilterDatabase">'Akční plán Komise pro inovace'!$A$1:$M$100</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C3">
      <text>
        <t xml:space="preserve">Autor:
A. Kvalita lidských zdrojů
B. Spolupráce a technologický transfer
C. Rozvoj podnikání</t>
      </text>
    </comment>
  </commentList>
</comments>
</file>

<file path=xl/sharedStrings.xml><?xml version="1.0" encoding="utf-8"?>
<sst xmlns="http://schemas.openxmlformats.org/spreadsheetml/2006/main" count="1055" uniqueCount="466">
  <si>
    <t>stav schválení Komise pro inovace</t>
  </si>
  <si>
    <t>klíčové oblasti změn</t>
  </si>
  <si>
    <t>specifické cíle</t>
  </si>
  <si>
    <t>strategické intervence</t>
  </si>
  <si>
    <t>dosah aktivit</t>
  </si>
  <si>
    <t>stav projektu</t>
  </si>
  <si>
    <t>ke schválení</t>
  </si>
  <si>
    <t>A. Kvalita lidských zdrojů</t>
  </si>
  <si>
    <t>A.1. Zvýšení zájmu o vzdělávání v technických a přírodovědně orientovaných oborech</t>
  </si>
  <si>
    <t>A.1.1 Podpora a zatraktivnění technické a polytechnické výuky a přírodovědných oborů</t>
  </si>
  <si>
    <t>Jihočeský kraj</t>
  </si>
  <si>
    <t>v přípravě</t>
  </si>
  <si>
    <t>schválen</t>
  </si>
  <si>
    <t>B. Spolupráce a technologický transfer</t>
  </si>
  <si>
    <t>A.2. Zvýšení relevance vzdělávání k potřebám regionálního trhu práce</t>
  </si>
  <si>
    <t>A.2.1. Spolupráce škol a firem</t>
  </si>
  <si>
    <t>Česká republika (2 a více Krajů)</t>
  </si>
  <si>
    <t>realizován</t>
  </si>
  <si>
    <t>C. Rozvoj podnikání</t>
  </si>
  <si>
    <t>A.3. Přilákání nových a udržení stávajících špičkových věděckých odborníků</t>
  </si>
  <si>
    <t xml:space="preserve">A.2.2.  Monitoring potřeb škol a trhu  práce </t>
  </si>
  <si>
    <t>Přeshraniční  (1- 2 země)</t>
  </si>
  <si>
    <t>ukončen</t>
  </si>
  <si>
    <t>AKČNÍ PLÁN</t>
  </si>
  <si>
    <t>Komise pro inovace</t>
  </si>
  <si>
    <t>aktualizace: listopad 2018</t>
  </si>
  <si>
    <t>RIS 3 - Regionální inovační strategie Jihočeského kraje</t>
  </si>
  <si>
    <t>číslo projektu</t>
  </si>
  <si>
    <t>Stav schválení - Komise pro inovace</t>
  </si>
  <si>
    <t xml:space="preserve"> Klíčová oblast změn</t>
  </si>
  <si>
    <t>specifický cíl</t>
  </si>
  <si>
    <t>strategická intervence</t>
  </si>
  <si>
    <t>název projektu</t>
  </si>
  <si>
    <t>hlavní nositel/nositelé projektu</t>
  </si>
  <si>
    <t>Stručná anotace/téma projektu + projektová fiše</t>
  </si>
  <si>
    <t>Dosah aktivit</t>
  </si>
  <si>
    <t>Poznámky/ Doplnění ke stavu projektu</t>
  </si>
  <si>
    <t xml:space="preserve">základní projektová fiše </t>
  </si>
  <si>
    <t xml:space="preserve">Fiše, které dílčím způsobem naplňují projektový záměr!  </t>
  </si>
  <si>
    <t>A. Kvalitní lidské zdroje</t>
  </si>
  <si>
    <t>Stipendijní program pro žáky vybraných učebních oborů 2015- 2020</t>
  </si>
  <si>
    <t>Zvýšení zájmu o vytipované učební obory spolu se zvýšením motivace žáků ke zlepšení studijních výsledků a zabránění předčasnému ukončení vzdělávání. 
Cílem je podpořit motivaci dětí, žáků a studentů ke studiu technických oborů (oblast elektrotechnika a energetika) a tím mimo jiné zvýšit jejich uplatnitelnost na trhu práce.</t>
  </si>
  <si>
    <t>Dotační program je vyhlašován s těmito opatřeními:
Opatření 1: Stipendijní motivační program pro žáky středních škol ve vybraných učebních
Opatření 2: Podpora nadaných žáků ze sociálně znevýhodněných rodin studujících v maturitních
Opatření 3: Stipendijní program pro studenty vysokých škol Jihočeského kraje
Došlo k rozšíření podporovaných oborů – oblast průmyslový textil</t>
  </si>
  <si>
    <t>Asistenční centrum pro spolupráci odborných škol a firem v JčK</t>
  </si>
  <si>
    <t xml:space="preserve">Cílem projektu je zlepšit odborné kompetence absolventů a podpořit motivaci žáků ke studiu perspektivních odborných oborů a tím zvýšit jejich uplatnitelnost na trhu práce. Záměrem projektu je vytvoření systému pro navazování udržitelné spolupráce mezi firemním a vzdělávacím sektorem s důrazem na aktuální potřeby trhu práce a dále pak zvyšování kvality odborné přípravy žáků formou zprostředkování odborné praxe a výcviku ve firmách a dalších forem praktické výuky za účelem posílení jejich uplatnitelnosti na trhu práce. </t>
  </si>
  <si>
    <t>v přípravě/ realizována konkrétní opatření</t>
  </si>
  <si>
    <t>Asistenční centrum pro spolupráci odborných škol a firem v JčK (aktualizace fiše Centrum odborné praxe žáků a studentů ve firmách na základě jednání pracovních týmů Krajského akčního plánu). V současné době podán projekt do OPV (KAP4 -Systém kariérového poradenství pro školy v Jihočeském kraji (podpora kariérového poradenství), s cílem vzniku Asistenčního centra (viz projekt č. 12).
Realizováno v rámci IKAP.</t>
  </si>
  <si>
    <t>A. Kvalita lidské zdroje</t>
  </si>
  <si>
    <t>Talentovaní studenti do firem</t>
  </si>
  <si>
    <t xml:space="preserve">Prostřednicvím stáží studentů (posledních ročníků VŠ) ve firmách získají studenti intenzivní kontakt s praxí. To jim umožní bližší seznámení s reálnou podobou budoucí profese, s požadavky a nároky podniků, a tak usnadní jejich kariéru především na středních a vyšších technických postech ve firmách. 
Firmy získají možnost vyzkoušet si bez nákladů a bez závazků škálu potenciálních zaměstnanců. </t>
  </si>
  <si>
    <t xml:space="preserve">námět </t>
  </si>
  <si>
    <t>V rámci programového období SF EU vznikají nové projekty zaměřené na stáže ve firmách. Projekt by tedy měl řešit potřeby cílových skupin s ohledem na již realizované projekty (nedublování)</t>
  </si>
  <si>
    <t>A.2. Zvýšení relevance vzděláváník potřebám regionálního trhu práce</t>
  </si>
  <si>
    <t>A.3. Přilákání nových a udržení stávajících špičkových vědeckých odborníků</t>
  </si>
  <si>
    <t>A.4. Rozvíjení podnikavosti v systému sekundárního a terciálního celoživot. Vzdělávání</t>
  </si>
  <si>
    <t>A.5. Rozvoj výzkumné a vzdělávací infrastruktury</t>
  </si>
  <si>
    <t>intervence</t>
  </si>
  <si>
    <t>A.1.1. Podpora technické a polytechnické výuky</t>
  </si>
  <si>
    <t xml:space="preserve">Monitoring hodnocení úspěšnosti absolventů SŠ a VŠ </t>
  </si>
  <si>
    <t>Vytvoření jednotného systému monitorování uplatnění absolventů středních a vysokých škol, jehož výstupy budou podkladem pro hodnocení kvality škol v rámci Jihočeského kraje.</t>
  </si>
  <si>
    <t>Zatím nejasné, jak by se tyto data daly sledovat</t>
  </si>
  <si>
    <t>A.2.1.  Znalost potřeb trhu práce</t>
  </si>
  <si>
    <t xml:space="preserve">A.3.1. Zvyšování kvality VŠ škol v regionu+ rozvoj výzkumných institucí </t>
  </si>
  <si>
    <t>Mezinárodní (2- více zemí)</t>
  </si>
  <si>
    <t>A.4.1.  Podpora podnikavosti</t>
  </si>
  <si>
    <t>pozastaven/odložená realizace</t>
  </si>
  <si>
    <t>A.5.1. Zkvalitňování výzkumné a vzdělávací infrastruktury</t>
  </si>
  <si>
    <t>A.4.1. Rozvoj a podpora vzniku nástrojů pro podnikavost</t>
  </si>
  <si>
    <t>pouze námět</t>
  </si>
  <si>
    <t>A.1.2. Zatraktivnění technických a přírodovědných oborů</t>
  </si>
  <si>
    <t>B.1. Posílení spolupráce firem a VaV institucí</t>
  </si>
  <si>
    <t>A.5.1. Rozvoj investičních projektů</t>
  </si>
  <si>
    <t>A.2.2. Kariérové poradenství</t>
  </si>
  <si>
    <t>B.2. Posílení nadnárodní spolupráce a zvýšení mobility pracovníků</t>
  </si>
  <si>
    <t>C.1. Zvýšení kvality služeb pro začínající firmy</t>
  </si>
  <si>
    <t>A.5.2. Rozvoj vzdělávací infrastruktury</t>
  </si>
  <si>
    <t>C.1.1.Vytváření příležitostí pro START Upy</t>
  </si>
  <si>
    <t>Podpora a vytváření studentských a podnikatelských firem v oblasti VVI včetně kategorie plnění zadaného úkolu firmami</t>
  </si>
  <si>
    <t>Jihočeský kraj; JHK;  JAIP</t>
  </si>
  <si>
    <t>Rozvoj podnikatelského ducha u mladých lidí a rozvoj aplikovaného výzkumu formou soutěže o nejlepší studentský podnikatelský záměr v oblasti VVI v kategorii “střední” a “vysoká” škola. Nabídky nejlepším: bezúročná půjčka pro realizaci záměru, nabídka zasídlení v JVTP.</t>
  </si>
  <si>
    <t>A.2.3. Spolupráce škol a firem</t>
  </si>
  <si>
    <t>v realizaci</t>
  </si>
  <si>
    <t>B.1.1. Smart Region</t>
  </si>
  <si>
    <t>V letech 2017/2018 byl realizován první ročník soutěže jihoczech - soutěž nejen pro startupy. Přihlášeno 38 nápadů, do finále postoupio 10 podnikatelských záměrů - se 6 nadále developer spolupracuje formou poradenství, propojováním s investory, potenciálními partnery. V říjnu 2018 byl vyhlášen druhý ročník soutěže.</t>
  </si>
  <si>
    <t>C.2. Rozvoj inovačního potenciálu ve firmách vč. ochrany duševního vlastnictví</t>
  </si>
  <si>
    <t>B.1.2. Nástroje spolupráce a technologického transferu</t>
  </si>
  <si>
    <t>A.2.4. Zkvalitňování výuky</t>
  </si>
  <si>
    <t>C.3. Zvýšení internacionalizace firem</t>
  </si>
  <si>
    <t>B.1.3. Spolupráce dle vertikálních oborů</t>
  </si>
  <si>
    <t>B.2.1 Posílení nadnárodní spolupráce a zvýšení mobility pracovníků</t>
  </si>
  <si>
    <t>Jihočeské podnikatelské vouchery</t>
  </si>
  <si>
    <t>C.2.1.Služby pro firmy s inovačním potenciálem</t>
  </si>
  <si>
    <t>Cílem podnikatelských voucherů je iniciovat vzájemnou spolupráci mezi firemní a akademickou sférou a prakticky ověřit tuto spolupráci prostřednictvím řešení konkrétních úkolů, jež povedou k dlouhodobé spolupráci. Podpora je zaměřena na nákup služeb v oblasti vědy a výzkumu, ochrany duševního vlastnictví, testování, řízení inovací, atd., přičemž je kladen důraz na řešení konkrétních technologických problémů.</t>
  </si>
  <si>
    <t>Jihočeské podnikatelské vouchery jsou již zaběhlou aktivitou v Jihočeském kraji. Realizaci zaštiťuje JVTP, více podrobnějších informací lze získat u Mgr. Jana Vanžury.</t>
  </si>
  <si>
    <t>C.3.1. Nástroje pro internacionalizaci firem</t>
  </si>
  <si>
    <t>Podpůrné služby VTP</t>
  </si>
  <si>
    <t>Jihočeský kraj; JVTP; JAIP, TC Písek</t>
  </si>
  <si>
    <t xml:space="preserve">Jde o podporu inovativních firem  s cílem zvyšování  inovačního potenciálu firem a tí i celého regionu prostřednictvím různých nástrojů podpory např. odborné poradenství (konzultace inovačních nápadů), poskytování zvýhodněných podmínek při pronájmu kancelářských, laboratorních a jiných prostor, zajištění financování, propojení s výzkumnými organizacemi, akcelerační programy pro začínající podnikatele, podnikatelsko vouchery propojující MSP regionu a V aV institucemi
</t>
  </si>
  <si>
    <t>Opakovaně se realizují pro začínající podnikatele akcelereční programy. Konkrétně Jaip o.p.s realizuje program ideaSTART, ve kterém první kolo proběhlo na koci roku 2016 a druhé kolo bylo vyhlášeno v září 2017,  v roce 2018 proběhlo propojení programu  ideaSTART se strategickým projektem Crowdstream v jehož pilotní aktivitě probíhají semináře v oblasti crowdfundingu. Zároveň jsou do této aktivity zapojeni účastníci Jihoczecha, kteří jsou vhodní pro vystavění crowdfundingové kampaně.
Pro inovativní firmy je připraven program Jihočeské podnikatelské vouchery, 5 ročník je právě v realizaci.</t>
  </si>
  <si>
    <t>B.2.1. Posílení nadnárodní spolupráce a zvýšení mobility pracovníků</t>
  </si>
  <si>
    <t>Inovační asistent</t>
  </si>
  <si>
    <t>Vytváření nových kvalifikovaných pracovních míst ve firmách. Místa jsou spojena s realizací konkrétních projektů ve firmě (inovační nápady, nové podnikatelské záměry)</t>
  </si>
  <si>
    <t>záměr</t>
  </si>
  <si>
    <t>V tomto období nebyl nalezen nositel projektu, nebyl vypsán vhodný dotační titul.</t>
  </si>
  <si>
    <t xml:space="preserve">C. ROZVOJ PODNIKÁNÍ </t>
  </si>
  <si>
    <t>Specializovaný poradce do firem (nové inovační možnosti)</t>
  </si>
  <si>
    <t>Jihočeský kraj; JVTP; JAIP</t>
  </si>
  <si>
    <t>Poskytnutí poradenského komplexu (konzultace, koučink, VaV expertíza, financování)firmám, vedoucí k rozvoji nových inovačních a podnikatelských záměrů.</t>
  </si>
  <si>
    <t>C.1.Zvýšení kvality služeb pro začínající firmy</t>
  </si>
  <si>
    <t>Fond Mikropůjčky pro inovační nápady</t>
  </si>
  <si>
    <t>Rozšíření stávající formy zvýhodněných regionálních úvěrů pro malé podnikatele a obce v Jihočeském kraji. Cílem je realizace nových inovačních nápadů.</t>
  </si>
  <si>
    <t xml:space="preserve">
Program zvýhodněných regionálních úvěrů pro malé a střední podnikatele v Jihočeském kraji realizuje Jihočeský kraj ve spolupráci s Českomoravskou záruční a rozvojovou bankou, a.s., nepřetržitě již od roku 2003.
Celkem bylo uzavřeno 150 smluv (k 30.9.2018), z toho 134
smluv pro podnikatele s historií a 16 smluv pro začínající podnikatele. 
Celková výše úvěrů: 104 813 723 Kč
</t>
  </si>
  <si>
    <t>C.1.1. Vytváření příležitostí pro START Upy</t>
  </si>
  <si>
    <t>C1.2. Služby pro firmy s inovačním potenciálem</t>
  </si>
  <si>
    <t>C.1.3. Nástroje pro internacionalizaci firem</t>
  </si>
  <si>
    <t>Predikce trhu práce</t>
  </si>
  <si>
    <t>MPSV</t>
  </si>
  <si>
    <t>Vytvoření udržitelného systému předvídání potřeb trhu práce, který bude propojovat národní a regionální úroveň. Projekt má tři hlavní cíle: I. Tvorbu predikce trhu práce a národní úrovni, II. Tvorbu predikcí regionálních trhů práce, III. Rozšíření odborného pracoviště pro monitorování a predikce trhu práce na MPSV</t>
  </si>
  <si>
    <t>Projekt je součástí systémového projektu MPSV Predikce potřeb trhu práce (KOMPAS). Součástí realizačního týmu je Jihočeský pakt zaměstnanosti (JSRLZ). V říjnu 2017 proběhlo připomínkování dotazníku pro firmy. Cílem  je vznik regionálního profilu Jihočeské ho kraje (souvztažnost školy/obory a trh práce).
Příklad probíhajících aktivit a měření: 
Modelování vzdělanostních potřeb v některých regionech http://regionalniprognozatrhuprace.vupsv.cz/
Odhadování vzdělanostních potřeb – prognóza trhu práce na národní úrovni do roku 2015 http://prognozatrhuprace.vupsv.cz/
Zpracován dokument Regionální profil Jihočeského kraje pro rok 2018, každoročně bude aktualizován.
Finálním výstupem projektu budou webové stránky s predikcemi trhu práce, první predikce budou zveřejněny do 31.12.2020.</t>
  </si>
  <si>
    <t>KAP4 -Systém kariérového poradenství pro školy v Jihočeském kraji (podpora kariérového poradenství)</t>
  </si>
  <si>
    <t xml:space="preserve">Důvodem realizace projektu je potřeba zajištění komplexních služeb kariérového poradenství na ZŠ a SŠ v kraji. Cílem je vytvořit kapacity pro realizaci kariérového poradenství pro školy v kraji v součinnosti s Pedagogicko-psychologickou poradnou, které zajišťují diagnostiku, dále IPS Úřadu práce, zaměstnavateli, apod. </t>
  </si>
  <si>
    <t>projekt/věcné hodnocení</t>
  </si>
  <si>
    <t>Projektový záměr KAP je překlápěn do projektů -viz projektová fiše II. Realizováno v rámci IKAP.</t>
  </si>
  <si>
    <t>Centrum pro praktickou výuku technologických oborů na JU/Technologický institut Jihočeské univerzity v ČB</t>
  </si>
  <si>
    <t>Jihočeská univerzita</t>
  </si>
  <si>
    <t xml:space="preserve">Záměrem projektu je vybudování odborného a praktického pracoviště pro špičkové studenty a absolventy bakalářských a magisterských studijních programů JU v oblasti perspektivních a progresivních technologií. To zejména těch technologií, po kterých již dnes existuje výrazná poptávka trhu a společnosti (firem, podniků a dalších zaměstnavatelů soukromého i veřejného sektoru). </t>
  </si>
  <si>
    <t>Pozastavena realizace - odstraněno z investiční strategie Jihočeské univerzity pro období 2016 - 2020.</t>
  </si>
  <si>
    <t>Rozvoj účelového zařízení zemědělského statku</t>
  </si>
  <si>
    <t>Záměrem projektu je vytvořit infrastrukturní, prostorové a materiální podmínky pro prakticky orientovanou výuku studentů všech stupňů VŠ vzdělání a specifické podmínky pro účastníky CŽV na Zemědělské fakultě JU, a to se synergickým přesahem do ostatních oborů JU s orientací na přírodovědně, popř. technicky orientované obory.</t>
  </si>
  <si>
    <t xml:space="preserve">Realizována stavba: Stavba je projektována a plánovaná v celkové hodnotě 15,5 mil Kč, z toho 10,5 mil. Kč bude poskytnuto v rámci programového financování MŠMT, zbytek uhradí Zemědělská fakulta z vlastních zdrojů. Běží: Minipivovar, zařízení na úpravu mléka a masa
</t>
  </si>
  <si>
    <t>Open House "Mlýnská stoka"</t>
  </si>
  <si>
    <t>Záměrem projektu je vybudovat tzv. „Open House JU - Mlýnská stoka“ prostřednictvím zásadní revitalizace stávajícího objektu ve vlastnictví Jihočeské univerzity (JU), který se nachází v atraktivní lokalitě na ulici Mlýnská stoka v blízkosti centra města České Budějovice (ČB). Vizí záměru je provést stavební úpravy objektu a pořídit vybavení objektu, které umožní zásadním způsobem změnit původně spíše administrativní prostory na prostory multifunkční. Výstupem projektu má být vybudování multifunkčního centra pro konání a realizaci kulturních, společenských, vzdělávacích a podnikatelských aktivit.</t>
  </si>
  <si>
    <t>Realizace pozastavena. Rekonstrukce objektu zůstává v investiční strategii Jihočeské univerzity pro období 2016 – 2020, ale jako objekt pro výuku Teologické fakulty.</t>
  </si>
  <si>
    <t>Dětská univerzita Jihočeské univerzity v Č. Budějovicích</t>
  </si>
  <si>
    <t xml:space="preserve">Projekt „Dětské univerzity "je výjimečnou příležitost pro děti školního věku (6-12 let) vyzkoušet si jak vypadá studium na nejvýznamnější vysoké škole v jihočeském regionu a nahlédnout tak pod pokličku humanitních, přírodovědných a technických vědních oborů. Posluchači absolvují během studia celkem deset interaktivních workshopů z nejrůznějších vysokoškolských oborů vč. slavnostních ceremonií, kterými jsou při zahájení studia imatrikulace a při úspěšném ukončení studia promoce. Počet odborně-populárních témat odpovídá počtu fakult Jihočeské univerzity. </t>
  </si>
  <si>
    <t>Realizován z vlastních prostředků univerzity, příprava projektového záměru. Do projektu jsou zapojeny Pedagogická fakulta, Fakulta rybářství a ochrany vod a Zdravotně sociální fakulta.  Program připravuje též Teologická fakulta (2017/2018)</t>
  </si>
  <si>
    <t>Science centrum</t>
  </si>
  <si>
    <t>Regionální partnerství</t>
  </si>
  <si>
    <t>Realizací dojde k vybudování unikátního interaktivního vzdělávacího centra s nadregionálním významem, v němž budou mít návštěvníci možnost vlastníma rukama realizovat, na vlastní oči vidět a na vlastní kůži zažít experimenty s rozličnými přírodními jevy. Unikátnost centra lze spatřovat především v jeho uvažované primární oborové orientaci na environmentální a biologické disciplíny a sekundárně na technické a technologické disciplíny. Tato orientace by měla zajistit i nadregionální a přeshraniční (Rakousko a Bavorsko) význam.</t>
  </si>
  <si>
    <t>Přeshraniční (1- 2 země)</t>
  </si>
  <si>
    <t>příprava</t>
  </si>
  <si>
    <t xml:space="preserve">Projekt je ve fázi přípravy zadávacího řízení studie proveditelnosti a projednáván na pracovní skupině na krajské úrovni. Dne 15. 11. 2017 bylo podepsáno Memorandum klíčových patnerů, mezi které patří Město České Budějovice, Jihočeský kraj, Jihočeská univerzita, VŠTE, JHK a Biologické centrum AV ČR.  </t>
  </si>
  <si>
    <t>Smart Region</t>
  </si>
  <si>
    <t>Technologické centrum Písek</t>
  </si>
  <si>
    <t>Cílem záměru Smart Region je rozvoj konceptu Smart City v Jihočeském kraji. Snaží se o vytvoření strategického konsorcia klíčových partnerů, analýzu klíčových oblastí regionu pro rozvoj Smart Cities a vytvoření koncepčního a technologického prostředí, podporujícího vznik a realizaci pilotních projektů, formovaných na základě společné strategie a v synergii všech zapojených členů a partnerů.</t>
  </si>
  <si>
    <t>Česká republika (2 a více Krajů), potenciál i pro zahraniční spolupráci</t>
  </si>
  <si>
    <t>realizována strategická intervence</t>
  </si>
  <si>
    <t>Z projektového záměru Smart Region vznikla v rámci RIS3 strategická intervence a následně vzešla i krajská inovační platforma se stejným názvem Smart Region, nyní se jedná o oficiální komisi Jihočeského kraje. V současné době se komise zabývá tématy jako Čistá mobilita, Energetické úspory, Datové zdroje, Doprava, Zemědělství a další. Každé téma se nachází v různém stádiu rozpracovanosti.</t>
  </si>
  <si>
    <t>BioCloud/BioData</t>
  </si>
  <si>
    <t>TCP, BC AV, JČU, VŠTE, Univerzita Regensburg, Biopark Regensburg, TC Grafenau, JHK</t>
  </si>
  <si>
    <t>Cílem projektu je vybudování datového skladu pro uchovávání a analýzu velkých objemů dat z různých zdrojů a existujících informačních systémů pomocí ETL procedur ve strukturované podobě. Tento sklad, fungující jako podpůrné centrum pro Big Data analýzy MSP, VO a UNI, umožní efektivní využití výzkumu i přesun vědomostí a technologie mezi intitucemi.</t>
  </si>
  <si>
    <t>NEBUDE REALIZOVÁN</t>
  </si>
  <si>
    <t>Cloud SMB Inovator</t>
  </si>
  <si>
    <t>pouze námět, není více rozpracováno</t>
  </si>
  <si>
    <t>Podpůrné infrastrukturální služby pro podporu technického vzdělávání v JčK</t>
  </si>
  <si>
    <t>Vznik nového vzdělávacího programu na VŠTE (Personální management)</t>
  </si>
  <si>
    <t>VŠTE</t>
  </si>
  <si>
    <t>Cílem projektu je vytvořit a akreditovat studijní obor personalistika, který bude vyučován na Vysoké škole technické a ekonomické v Českých Budějovicích. Tento studijní obor bude vycházet z reálných potřeb jihočeského regionu a v něm sídlících podnikatelských subjektů. Díky zapojení „Vzdělávacího a technického konsorcia“ se tak do výsledného produktu se tak promítnou potřeby kraje, podnikatelské praxe a možnosti středních škol a VŠTE.</t>
  </si>
  <si>
    <t xml:space="preserve">Projekt realizován - zpracovávána akreditace pro studijní program Personalistika (bakalářský program) </t>
  </si>
  <si>
    <t>LOTR - Sdružené víceúčelové laboratoře (II.etapa) - Logistics and Transport Laboratories</t>
  </si>
  <si>
    <t>Záměrem projektu je vybudovat výukové a výzkumné zázemí pro Akademické a výzkumné pracovníky  (Katedra dopravy a logistiky), Zkvalitnit výuku a zázemí pro studenty VŠTE, Vytvořit Interdisciplinární prostředí laboratoří</t>
  </si>
  <si>
    <t xml:space="preserve"> Projekt bude podán do nově připravované výzvy 2018</t>
  </si>
  <si>
    <t>Založení technického a technologického ústavu a jeho zkušební provoz</t>
  </si>
  <si>
    <t xml:space="preserve">V návaznosti na aktuálně budované Centrální laboratoře VŠTE, bude v 2. etapě dobudován Technický a technologický ústav, který se zaměří na řešení zejména problematiky technických oborů: strojírenství, stavebnictví, doprava a logistika
a to v těsné součinnosti s podnikovou sférou jihočeského kraje. </t>
  </si>
  <si>
    <t>Založen Ústav technicko- technologický s katedrami Strojírenství, Doprava a logistika, Stavebnictví, Informatika a přírodní vědy. Dále se v Ústavu realizuje projektová činnost, jehož účelem je metodická pomoc akademickým pracovníkům v přípravách projektových záměrů a v realizaci jejich know-how. Ústav technicko-technologický disponuje též novými laboratořemi, které jsou určeny pro výuku a firmy. Zaměření laboratoří odpovídá jednotlivým akreditovaným oborům.</t>
  </si>
  <si>
    <t>Centrum marketingových služeb pro inovační firmy/Sdílené centrum marketingových služeb pro inovační podporu regionu</t>
  </si>
  <si>
    <t xml:space="preserve">Jihočeský kraj, JAIP, JVTP, Technologické centrum Písek (TCP), </t>
  </si>
  <si>
    <t>Marketingové centrum mapující cílové trhy pro firmy, které chtějí expandovat. Cílem je najití trhy, zjištění podmínek a možností, návrh a příprava prezentace pro vstup na trh.</t>
  </si>
  <si>
    <t xml:space="preserve">Čeká se vypsání dotačního programu. 
Agentura CzechTrade poskytuje podporu formou zvýhodněné služby na účast malých a středních podniků na zahraničních výstavách a veletrzích se zaměřením na prioritní obory českého průmyslu v programu • NOVUMM
Zvýhodněné služby na účast MSP na zahraničních výstavách a veletrzích se zaměřením na oblast klíčových technologií v programu• NOVUMM KET
</t>
  </si>
  <si>
    <t>Matematickou cestou k technice</t>
  </si>
  <si>
    <t xml:space="preserve">Projekt se zaměřuje na zlepšení přípravy žáků a studentů pro studium technických oborů prostřednictvím zkvalitnění výuky přírodovědných a technických předmětů s důrazem na jejich vzájemné propojení a přímou vazbu s reálným životem. Klíčovou roli v tomto novém přístupu ke vzdělávání na ZŠ a SŠ hraje matematika. </t>
  </si>
  <si>
    <t>Jihočeský kraj/Rakousko</t>
  </si>
  <si>
    <t>Projekt realizován z prostředků OP ČR - RA.Na projektu se podílejí pracovní skupiny, ve kterých se setkávají učitelé základních a středních škol spolu se zástupci průmyslových podniků a odborníky na vzdělávání v matematice z Pedagogické fakulty JU. Do projektuje zapojeno 10 škol (5 ZŠ a 5 SŠ) a 3 podniky z každé země, tj. celkem 20 škol a 6 průmyslových podniků. Dosud zorganizováno 7 společných česko-rakouských workshopů, soustředění pro žáky v průmyslových podnicích (2x), soustředění pro žáky se zájmem o matematiku (3x), seminář pro učitele matematiky, setkání s matematikou a technikou, připravena řada výukových materiálů.</t>
  </si>
  <si>
    <t>Industry 4.0. v praxi a vzdělávání</t>
  </si>
  <si>
    <t>JHK</t>
  </si>
  <si>
    <t xml:space="preserve">Cílem projektu/ů je vyhodnotit příležitosti „megatrendu“ Industry 4.0 a využít jeho potenciál pro rozvoj regionu v konkrétních daných oblastech - rozvoj lidských zdrojů, vzdělávání, rozvoj inovačního potenciálu ve firmách, zkvalitnění spolupráce firemního, vzdělávacího a výzkumného sektoru. </t>
  </si>
  <si>
    <t>Aktuálně schválen projekt Pohraniční region 4.0 - společně.digitálně.utvářet (1.1.2017- 31.12.2019)
Realizace skrze: 
a) workshopy a kooperační setkání, které budou sloužit k síťování MSP z obou regionů s VVI. 
b) vytvoření srovnávací studie, která bude zaměřena na posouzení stavu implementace prvků Průmyslu 4.0 v obou regionech, dále pak na hodnocení prvků Průmyslu 4.0 přímo v malých a středních podnicích. 
c) Po celou dobu realizace bude probíhat marketingová a komunikační kampaň s cílem informovat o této problematice, ale i motivovat MSP z daného regionu k posílení své vlastní inovační výkonosti.
Dosud proběhly projektové workshopy, bylo zahájeno síťování a sběr potřebných dat.</t>
  </si>
  <si>
    <t>Mezinárodní Big Data Centrum  Východní Bavorsko -  Jižní Čechy</t>
  </si>
  <si>
    <t>Technologický kampus Grafenau, Technologické centrum Písek; Jihočeská hospodářská komora</t>
  </si>
  <si>
    <t>Silný trend digitalizace má významný dopad na výzkum a vývoj různých obchodních oblastí ve východním Bavorsku a Jihočeském kraji. Moderní společnosti generují velké množství dat každý den, tzv. Big Data, stejně je tomu v případě aktivit Smart City v jednotlivých městech. Systematickou analýzou těchto dat lze získat ohromný rozhled, vliv na vývoj společnosti jako takové a zároveň posílení celé ekonomiky zasažené oblasti. V digitálním světě patří mezi nejpoužívanější nástroje využití Cloud Services a analytiky Big Data. V rámci tohoto projektu bude vybudováno aplikační centrum pro zpracování velkých objemů dat bude poskytovat rozsáhlou infrastrukturu podporující přenos znalostí pro místní malé a střední podniky. Tato infrastruktura může být využita MSP bez nutnosti vynakládat investice pro pořízení hardwaru.</t>
  </si>
  <si>
    <t>realizován, financován z Interregu (BV/CZ)</t>
  </si>
  <si>
    <t>Cílem projektu je vytvoření podpůrných center pro Big Data, která umožňují přesun vědomostí a technologie do místních společností. Big Data Center bude silným partnerem místních společností a bude spolupracovat s firmami při poradenství a výzkumných projektech.</t>
  </si>
  <si>
    <t>e-Road Písek -Deggendorf</t>
  </si>
  <si>
    <t>TSI Písek, TC Freyung</t>
  </si>
  <si>
    <t>Hlavním cílem projektu je vytvořit strategii pro orgány místní samosprávy, které chtějí integrovat strategii e-mobility do svých akčních plánů v rámci rozrůstajících se aktivit Smart Cities. Strategie bude založena na analýze transnacionální osy, a to na trase Písek – Deggendorf. Přidaná hodnota tohoto projektu spočívá v důkladné analýze a návrhu strategie, kterou mohou použít všechna města podobné velikosti jako Písek a Deggendorf (středně velká města). Zároveň tento projekt pokračuje a dále rozšiřuje již úspěšně realizované projekty e-Šumava (na české straně) a e-Wald (na bavorské straně). Předpokladem jsou další navazující projekty, které přispějou k rozvoji e-mobility v Jihočeském kraji.</t>
  </si>
  <si>
    <t>V této fázi se jedná o tzv. měkký projekt, zaměřený hlavně na analýzy a tvorbu strategií, předpokládá se však, že v následných krocích a projektových záměrech se již přejde k realizačním projektům, které povedou i k budování e-infrastruktury, stanovování standardů, atp. Tímto tématem se zabývá pracovní skupina Smart Regionu s názvem Čistá mobilita.</t>
  </si>
  <si>
    <t>TechUp Your City</t>
  </si>
  <si>
    <t>Hlavním cílem projektu je podpora inovačního výkonu malých a středně velkých měst (do 100 000 obyvatel) ve Střední Evropě (SE) pomocí sdílení znalostí, zkušeností a know-how hlavních stakeholderů v oblasti technologií internetu věcí (IoT) v konceptu Smart City (technologických partnerů, univerzit, výzkumných a vývojových organizací, klastrů a dalších uskupení, veřejných autorit a samotných občanů).</t>
  </si>
  <si>
    <t xml:space="preserve">pozastaveno - neprošel hodnocením 
</t>
  </si>
  <si>
    <t>V projektu bylo zapojeno (dle hodnotitelů) málo partnerů z oblasti samosprávy - NEBUDE ZATÍM REALIZOVÁN</t>
  </si>
  <si>
    <t>Vznik a aktualizace nových vzdělávacích programů na VŠTE</t>
  </si>
  <si>
    <t>Vznik nových a inovace studijních programů úzce zacílených na potřeby regionálního trhu práce prostřednictvím spolupráce s podniky z aplikační sféry podpořená o systém i monitoringu. Podpůrnými aktivitami jsou mobility akademických pracovníků, snížení studijních bariér vůči studentům se specifickými vzdělávacími potřebami a další zkvalitňování vnitřního manažerského systému.</t>
  </si>
  <si>
    <t>Projekt bude podán do nově připravované výzvy 2018</t>
  </si>
  <si>
    <t>SIP SME - Služby v inovačním procesu</t>
  </si>
  <si>
    <t>Forschungs-und Entwicklungs GmbH, FuE Campus Steyr</t>
  </si>
  <si>
    <t>Vytváření vazeb a součinnosti mezi podniky, středisky výzkumu a vývoje a odvětvím vysokoškolského vzdělávání.Cílem projektu je tvorba nástroje - inovační proces pro malé a střední podniky (řízení kontinuálního inovačního procesu v malých a středních podnicích)</t>
  </si>
  <si>
    <t xml:space="preserve">Projekt v realizaci - vývoj nástroje podpory inovačního procesu pro malé a střední podniky. Na vývoji spolupracují spolupracují Fachhochschule Oberösterreich Forschungs &amp; Entwicklungs GmbH
Jihočeská univerzita v Českých Budějovicích, Ekonomická fakulta, Jihočeský vědeckotechnický park, a.s., Business Upper Austria - OÖ Wirtschaftsagentur GmbH, Vývoj nástroje je ve stádiu pilotního testování u MSP v Jihočeském kraji a v Horním Rakousku
</t>
  </si>
  <si>
    <t>Nové metabolomické technologie (oficiální název: Infrastruktura pro metabolomický výzkum a lékařskou chemi)</t>
  </si>
  <si>
    <t>Biologické centrum AV ČR; JKU Linec, JVTP</t>
  </si>
  <si>
    <t>Cílem projektu je výzkum a vývoj nových automatizovaných technologií pro analýzu metabolického obrazu a jejich aplikace v analýze účinku endogenních a exogenních faktorů (endo - stres, stárnutí, nemoc) a (exo - vliv léčiv, jejich metabolitů, potravy).
Modernizace a rozšiřování stávající personální a technologické infrastruktury (laboratoří), komercionalizace nových řešení, transfer technologií a jejich aplikace ve spolupráci s participujícími regionálními institucemi a komerční sférou.</t>
  </si>
  <si>
    <t xml:space="preserve">v realizaci </t>
  </si>
  <si>
    <t>Realizace: 3/2017 – 2/2020
Plánované výstupy: (1) nová meziregionální síť METABO-BL složená pro začátek z 6 regionálních partnerů, (2) efektivnější využití dosavadních znalostí a infrastruktury, (3) zřízení 2 nových komplementárních metabolomických laboratoří v BC a JKU, (4) vytvoření dvou společných výzkumných týmů v laboratořích BC a JKU, (5) společný vývoj nových metabolomických analytických platforem, (6) společné podání výzkumného projektu, (7) ověření konceptu pomocí 3 pilotních výzkumných projektů, (8) zvýšení počtu a úrovně špičkových publikací, (9) Realizace metabolomického kurzu pro studenty, (10) Péče o udržitelný rozvoje sítě METABO-BL</t>
  </si>
  <si>
    <t>Rozšíření vývojových a testovacích kapacit centra Roberta Bosche v ČB</t>
  </si>
  <si>
    <t>Robert Bosch spol. s.r.o.</t>
  </si>
  <si>
    <t>Rozšíření stávajících vývojových a testovacích kapacit, aby bylo možné převzetí nových kompetencí.</t>
  </si>
  <si>
    <t>kontakt: Míša Novotná</t>
  </si>
  <si>
    <t>Simulační centrum pro zdravotnické obory (SLNO)</t>
  </si>
  <si>
    <t>Cílem projektu je vybudovat novostavbu pavilonu simulační praktické výuky a stavebně upravit část stávající budovy ve vlastnictví JU pro praktickou výuku nelékařských zdravotnických studijních programů ZSF JU, které zohledňují potřeby trhu práce a společenské poptávky vč. pořízení souvisejícího přístrojového, technologického a materiálového vybavení.</t>
  </si>
  <si>
    <t>realizace</t>
  </si>
  <si>
    <t>Projekt je v realizaci, do září 2019 budou dokončeny stavební práce, následně dovybavení objektu, od ledna 2020 bude zahájena výuka.</t>
  </si>
  <si>
    <t>Rozvoj Jihočeské univerzity- ESF, ERDF</t>
  </si>
  <si>
    <t xml:space="preserve">Cílem projektu je zvýšení kvality a profilace vzdělávacích aktivit JU, zvýšení jejich relevance pro trh práce, včetně podpory podnikavosti a dalších žádoucích dovedností studentů. Dále pak vytvoření transparentního a jasně vymezeného systému hodnocení kvality vysoké školy a zvýšení kvality strategického řízení vysoké školy. </t>
  </si>
  <si>
    <t>projekt /realizace</t>
  </si>
  <si>
    <t>Projekt ve fyzické realizaci. Termín realizace 07/2017-  12/2020</t>
  </si>
  <si>
    <t>Rozvoj výzkumně zaměřených studijních programů- doktorský program</t>
  </si>
  <si>
    <t>Tvorba a rozvoj výzkumně zaměřeného studijního programu v souladu se strategií VŠ a s požadavky znalostní ekonomiky a potřebami trhu práce v oblasti výzkumu a vývoje. Cílem projektu bude připravit akreditaci, akreditovat a podpořit náběh akreditovaného doktorského studijního programu. Doktorský studijní program bude zaměřen na dopravní techniku a technologii.</t>
  </si>
  <si>
    <t>Projekt byl pozastaven</t>
  </si>
  <si>
    <t>Zkvalitnění a dobudování infrastruktury VŠTE (investice)</t>
  </si>
  <si>
    <t xml:space="preserve">Zajištění nezbytné infrastruktury pro potřeby vytvoření nových a zkvalitnění již existujících studijních programů/oborů dle potřeb trhu práce.
Projekt počítá s realizací stavebních prací v areálu VŠTE a dála pak s pořízením laboratorní a jiné techniky, dalšího zařízení a nezbytného softwaru. </t>
  </si>
  <si>
    <t xml:space="preserve"> Projekt podán do nově připravované výzvy 2018</t>
  </si>
  <si>
    <t>Rozvoj spolupráce a technologického transferu v JčK</t>
  </si>
  <si>
    <t>Biologické centrum AV ČR; Jihočeská univerzita; JHK; JAIP, TCP; VŠTE</t>
  </si>
  <si>
    <t>Cílem je tvorba partnerství a podpora spolupráce firem a vědeckovýzkumných institucí, která přispějí ke zvýšení konkurenceschopnosti firem a praktickému využití regionálních výsledků VaV.</t>
  </si>
  <si>
    <t>nerealizován</t>
  </si>
  <si>
    <t>OBUVV (a)</t>
  </si>
  <si>
    <t>Biologické centrum AV ČR</t>
  </si>
  <si>
    <t>Projekt je zaměřen na zvýšení odborné kompetence zaměstnanců a spolupráci s aplikační sférou na ´úseku transferu technologií BC. Za pomoci partnera bude nastaven systém financování aktivit o alternativní zdroje. Součástí projektu bude tvorba analýz, úprava procesního řízení útt a zřízení inf. Systému. Bude využito zkušeností ze zahraničí mj. MIT.</t>
  </si>
  <si>
    <t>Projekt byl již konzultován v předchozím období, do AP přidána projektová fiše. Jedná se o projekt obecně rovíjející oblast spolupráce a technologického transferu v Jihočeském kraji. Uvádíme tedy pod stejným číselným označením (39) jako již schválený strategický projekt v této oblasti, který však neměl zajištěn zdroj financování. Aktuálním výstupem projektu je Metodika - přehled alternativních zdrojů financování vědy, výzkumu a inovací. V současné chvíli je připravována právní analýza k alternativním zdrojům financování VVI. V roce 2019 budou zahájeny kulaté stoly pro věděcké pracovníky, v průběhu kterých budou seznamováni s alternativními zdroji financování.</t>
  </si>
  <si>
    <t>ENTER - Transfer</t>
  </si>
  <si>
    <t>University of Economics in Bratislava, Faculty of Business management;  JVTP</t>
  </si>
  <si>
    <t>Zavedení ekonomické a sociální inovace k vyvážení negativních důsledků demografické změny ve Střední Evropě. Státní správa, výzkumníci, rodinné podniky, mladí podnikatelé a další související organizace společně vytvoří prostředí, které bude podporovat firemní nástupnictví na národní i nadnárodní úrovni.</t>
  </si>
  <si>
    <t xml:space="preserve">Projekt ENTER-transfer podpořený z mezinárodního Programu Interreg Střední Evropa (CENTRAL EUROPE)
Konsorcium projektu tvoří 8 institucí z 5 zemí střední Evropy a vedoucím partnerem je 
Ekonomická univerzita v Bratislave, Fakulta podnikového manažmentu. Projekt je ve stádiu vývoje a testování modelu pro předávání firem - řeší problematiku firemního nástupnictví. V Jihočeském regionu pracuje s rodinnými firmami a snaží se vyvinout nástroj, který by jim s procesem předání firmy pomohl.
</t>
  </si>
  <si>
    <t>Algenetics Společné česko-rakouské centrum řasových biotechnologií</t>
  </si>
  <si>
    <t>Mikrobiologický ústav AV ČR, Centrum ALGATECH, Třeboň
FH OÖ Forschungs &amp; Entwicklungs GmbH, Wels, Rakousko</t>
  </si>
  <si>
    <t>V projektu bude dosaženo inovací v oblasti produkce hodnotných látek (bioetanol a škrob) z mikrořas s využitím biotechnologií a genetického inženýrství. Získaný bioetanol a škrob mohou být použity jako bioenergetické zdroje (transportní paliva) a jako suroviny pro chemické nebo farmaceutické technologie. To přispěje k budoucí vyšší nezávislosti na fosilních zdrojích, stejně jako ke snížení množství atmosférického CO2 a zároveň nebudou konkurovat potravinářským plodinám, jako je tomu u jiných biopaliv.</t>
  </si>
  <si>
    <t>v realizaci, financování z Interregu (AT/CZ)</t>
  </si>
  <si>
    <t>Projekt je v úrovni základního výzkumu a je zcela inovativní - žádné jiné výzkumné skupiny v obou regionech nepracují v oblasti produkce těchto cenných látek ze sinic. Obě partnerská pracoviště chtějí prostřednictvím projektu začít pravidelnou spolupráci v oblasti biotechnologií pro udržitelný rozvoj a výměnu vědomostí mezi výzkumnými pracovníky, lektory a studenty.</t>
  </si>
  <si>
    <t>Společný výzkum přírodních látek ze sinic jako model rozvoje přeshraničního vědeckého partnerství</t>
  </si>
  <si>
    <t>Mikrobiologický ústav AV ČR, Centrum ALGATECH, Třeboň
Universität Regensburg - Wissenschaftszentrum Straubing (OCM)</t>
  </si>
  <si>
    <t>Cílem projektu je společný výzkum sinic jako zdroje cenných látek (high value products) při současném využití ostatních částí napěstované biomasy. Česká strana přinese do společného projektu know-how v oblasti masové kultivace vhodných organismů, metody zvyšování produkce a metody extrakce cenných látek, bavorská strana vkládá do projektu své zkušenosti s testováním látek, technologií dalšího zpracování a testováním aplikačního potenciálu. Celkovým výzkumným cílem předkládaného projektu je úspěšně vytvořit výzkumné partnerství zabývající se komplexním přístupem k získávání cenných látek s vysokou přidanou hodnotou ze sinic. Společenským cílem je propojení silných stránek dvou významných regionálních výzkumných center, sdílení prostor ve společném výzkumu, výměna znalostí a zkušeností, vzdělávání, to vše v oblasti biotechnologie, na kterou se klade důraz při rozvoji jihočeského regionu.</t>
  </si>
  <si>
    <t>v realizaci, financování z Interregu (BV/CZ)</t>
  </si>
  <si>
    <t>Celkový výsledek navrhovaného projektu je umožnit výzkumným pracovníkům z různých institucí v České republice a Bavorska úzce spolupracovat, projektem tedy bude podpořeno zintenzivnění přeshraniční spolupráce.</t>
  </si>
  <si>
    <t>B.1.2. Posílení nádnárodní spolupráce a zvýšení mobility pracovníků</t>
  </si>
  <si>
    <t>SABANA - Udržitelná řasová bio rafinérie pro zemědělství a akvakulturu</t>
  </si>
  <si>
    <t>SABANA si klade za cíl vyvíjet rozsáhlé integrované rafinérie založené na mikro řasách za účelem výroby bio stimulantů, bio pesticidů a potravinových přísad, společně s bio hnojivy a vodním krmivem, za použití pouze mořské vody a živin z odpadních vod (odpady, odstředěná voda a prasečí hnůj). Záměrem je dosáhnout procesu s nulovým odpadem se zvýšením až na 5 ha, což bude udržitelné jak z pohledu životního prostředí, tak ekonomiky. Demonstrační Centrum rafinérie bude provozováno, aby ukázalo technologie, odhadlo provozní vlastnosti systému, ohodnotilo dopad na životní prostředí a spolupracovalo s potenciálními klienty na použití.</t>
  </si>
  <si>
    <t>Tento projekt je podáván do programu Horizon2020.</t>
  </si>
  <si>
    <t>City E5 
Efficient 
Environment-friendly
Easy to ride
Easy to access
Economic</t>
  </si>
  <si>
    <t>Projekt je zaměřen na zlepšení kapacit pro plánování mobility ve funkčních městských oblastech ke snížení CO2, integrace strategií a akčních plánů, které budou využívat elektromobilutu (EM) jako hlavní dopravní prostředek a se zaměřením na široké spektrum cílových skupin. Hlavním cílem projektu je vyvinout replikovatelné (přenosné) strategie EM, které se stanou nedílnou součástí příslušných regionálních subjektů, které tímto budou povinni dodržovat a naplňovat popsaná opatření. Shromážděné a vyhodnocené informace v rámci projektu poslouží k vytvoření společné strategie, která bude řešit výzvy, kterým čelí daný region. Projekt řeší 4 hlavní úrovně: (a) Dopravní technologie, (b) podpora a správa technologií, (c) přímé organizační řešení, (d) nepřímé organizační řešení.</t>
  </si>
  <si>
    <t>odloženo</t>
  </si>
  <si>
    <t>ZATÍM NEBUDE REALIZOVÁN</t>
  </si>
  <si>
    <t>Crowdstream</t>
  </si>
  <si>
    <t>Agency for European Integration and Economic Development (Lead partner), JAIP, ...</t>
  </si>
  <si>
    <t>Cílem projektu je použití inovačního nástroje crowdfunding pro propojení veřejného sektoru, kreativního a sociálního průmyslu a finančního sektoru. Na základě tohoto propojení podpořit vývoj inovativních začínajících malých a středních podniků a urychlit proces od výzkumu k prodeji. Mezi hlavní aktivity projektu patří tvorba akčních plánů pro podniky pro zlepšení přístupu k financím,  vyhledávání kvalitních nástrojů pro podniky pro crowdfunding v zahraničí, samostatné vytváření kapacit pro alternativní financování a v neposlední řadě i  pilotní akce na alternativní financování inovačního podnikání.</t>
  </si>
  <si>
    <t>Projekt je v realizaci, zorganizováno 5 mezinárodních setkání, 4 regionální workshopy se stakeholdery, 3 tematická školení pro cílové skupiny, uspořádaná Field Mission ve spolupráci se synergickým projektem CrowdFundPort (ReRA), zpracována úvodní baseline studie o stavu a vývoji alternativního financování v ČR, včetně legislativní analýzy, připraven návrh certifikace crowdfundingových služeb a platforem, zpracován regionální akční plán pro Jihočeský kraj. V přípravě realizace pilotní akce zaměřené na upgrade soutěže pro startupy Jihoczech.</t>
  </si>
  <si>
    <t>Road CSR</t>
  </si>
  <si>
    <t>Larnaca District Development Agency, JAIP, ...</t>
  </si>
  <si>
    <t xml:space="preserve">Obsahem projektu je tak pomoci členským státům EU integrovat CSR do svých národních a regionálních právních předpisů přijetím akčních plánů a strategií CSR, zdůrazňující význam národní a nižší než národní politiky CSR. Některé členské státy EU již učinily kroky k tomu, aby přijaly principy CSR do svých vnitrostátních právních předpisů (např. Velká Británie, Francie, skandinávské země), nicméně mnoho zemí na tom ještě pracovat nezačalo (země východní a střední Evropy). 
Předmětem projektu je analýza aktuálního stavu společenské odpovědnosti firem v partnerských zemích projektu, dále pak výměna zkušeností a sdílení příkladů dobré praxe, následná tvorba Akčních plánů jednotlivých partnerských regionů obsahujících aktivity ke zvýšení povědomí a šíření myšlenky společenské odpovědnosti zejména do sféry MSP, posledním krokem je příprava legislativních doporučení za účelem začlenění CSR do vnitrostátních právních předpisů. Neméně důležitým aspektem projektu bude revize směrnice 2014/95/EU s cílem vytvořit precedens pro další vývoj politiky v oblasti CSR a firemní odpovědnosti. </t>
  </si>
  <si>
    <t>Projekt je realizován, zorganizováno 6 mezinárodních tematických seminářů spojených s workshopy a exkurzemi za příklady dobré praxe, zorganizovány 4 regionální tematické semináře. Další výstupy projektu:
- Studie o stavu CSR v ČR
- Brožura s příklady dobré praxe ze všech partnerských zemí projektu
- Studie o vlivu společenské odpovědnosti firem na konkurenceschopnost firem
- Pravidelné tiskové zprávy
- Webová stránka projektu s aktuálními tematickými informacemi
- Prezentace tématu na sociálních sítích (Facebook, Twitter)
- Prezentace projektu v Národním akčním plánu společenské odpovědnosti
- Prezentace projektu na Národní konferenci společenské odpovědnosti
V přípravě: 
- Koncept Ceny hejtmanky za společenskou odpovědnost v Jihočeském kraji (ve spolupráci s Radou kvality MPO ČR, Jihočeským krajem a JHK)
- Akční plán (v případě v ČR pro Jihočeský kraj, s návazností na aktivity na národní úrovni)
- Legislativní doporučení</t>
  </si>
  <si>
    <t>B.2. Posílení nádnárodní spolupráce a zvýšení mobility pracovníků</t>
  </si>
  <si>
    <t xml:space="preserve">EPROFIN 
Energy PROject FINancing </t>
  </si>
  <si>
    <t xml:space="preserve">ConPlusUltra GmbH (AT), European Crowdfunding Network (Belgie), Mazowiecka Agencja Energetyczna (PL), JAIP (ČR), Caucasus Consulting Group (Arménie), Energy Investments Consultants (Gruzie), Institute for International Business (AT), Razvojna Agencia Zagreb (Chorvatsko) </t>
  </si>
  <si>
    <t>Projekt EPROFIN je zaměřen na rozšíření využívání inovativních finančních mechanismů pro EE investice, a to tím, že představuje, testuje a nakonec aplikuje tyto mechanismy na trzích částečně nebo plně nevyužitých udržitelných energetických zdrojů a vysoké investiční potřeby. V rámci projektu budou aktivovány nevyužité finanční prostředky a spuštěny investice do EE projektů, zejména na trzích střední a jihovýchodní Evropy a Kavkazu.</t>
  </si>
  <si>
    <t>projekt nerealizován</t>
  </si>
  <si>
    <t>Projekt byl přepracován a podán pod jiným názvem - E-FIX</t>
  </si>
  <si>
    <t>Technická laboratoř TCPlace</t>
  </si>
  <si>
    <t>TSI Písek</t>
  </si>
  <si>
    <t>Cílem projektu je vytvoření plně multimediálního prostoru, který bude zaměřen na zlepšení následujících klíčových kompetencí žáků: matematické kompetence, přírodovědné kompetence, fyzikální kompetence a kompetence v oblasti digitálních technologií. Prostor bude velice dobře využitelný i v rámci vzdělávání dospělých (celoživotní vzdělávání).</t>
  </si>
  <si>
    <t xml:space="preserve">Projekt byl předložen do IROP. Stále čeká na své vyhodnocení. </t>
  </si>
  <si>
    <t>B.1.1. Posílení spolupráce firem a VaV institucí</t>
  </si>
  <si>
    <t>Inteligentní regiony - informační modelování budov a sídel, technologie a infrastruktura pro udržitelný rozvoj</t>
  </si>
  <si>
    <t>Cílem tohoto projektu je vytvořit multidisciplinární a interdisciplinární systém spolupráce mezi podniky a výzkumnými organizacemi pro rozvoj energeticky účinných ak životnímu prostředí šetrných technologií systémů, zařízení, komponenty, metodiky a strategie pro inteligentní budovy v regionech. Projekt je v souladu v České republice s energetické strategie EU na základě směrnice 2010/31/EU Evropského parlamentu a Rady ze dne 19. května 2010 o energetické náročnosti budov.</t>
  </si>
  <si>
    <t>Česká republika</t>
  </si>
  <si>
    <t>Projekt Smart Regions je financován Technologickou agenturou ČR z programu Centra kompetence, více informací také na stránkách projektu http://www.inteligentniregiony.cz/</t>
  </si>
  <si>
    <t>Open City HUB</t>
  </si>
  <si>
    <t>Cílem projektu je vybudování ojedinělého multimediálního prostoru evropské úrovně – Open City HUB. Tento prostor představuje naprosto unikátní nástroj pro prezentaci firem, značky, produktového portfolia či technických řešení v místním, národním, ale i mezinárodním měřítku. Prostor bude primárně zaměřen na firmy či subjekty, které se zabývají konceptem Smart City, konkrétně problematikou Internet of Things, Big Data a Cloudových technologií. Díky své flexibilitě může být využíván i firmami a subjekty z oborů navazujících, zejména technických.</t>
  </si>
  <si>
    <t>odložená realizace, čeká na možnosti financování</t>
  </si>
  <si>
    <t>NEBUDE REALIZOVÁN (není vhodný dotační program)</t>
  </si>
  <si>
    <t>Výzkumná infrastruktura SOWA (Soil &amp; Water)</t>
  </si>
  <si>
    <t>Biologické centrum AV ČR, JČU, Univerzita Karlova v Praze, Česká geologická služba</t>
  </si>
  <si>
    <t>Cílem výzkumné infrastruktury SoWa je rozvíjet spolupráci české i mezinárodní výzkumné komunity při komplexním studiu interakcí mezi půdou a vodou na různých časoprostorových škálách. Vysoká kvalita výzkumu je podpořena moderním laboratorním zázemím využívajícím moderní analytické metody včetně stabilních isotopů, moderní metody molekulární biologie, počítačové modelování a další sofistikované přístupy, které představují špičku současného výzkumu chování ekosystémů.</t>
  </si>
  <si>
    <t>realizován (úspěšný, běžící projekt)</t>
  </si>
  <si>
    <t>Česká republika projektem SOWA nabízí novou mezinárodně respektovanou výzkumnou infrastrukturu pro komplexní studium biotických a abiotických procesů a interakcí v půdních a vodních ekosystémech v kontextu trvale udržitelného využívání kraji, http://www.soilwater.cz/, toto téma mimo jiné zapadá i do Smart aktivit.</t>
  </si>
  <si>
    <t>CETO</t>
  </si>
  <si>
    <t>BC AV, JČU, podniky</t>
  </si>
  <si>
    <t>Cílem projektu je vytvoření formálního prostoru pro společné aktivity VaVaI, což umožní vytvořit excelentní infrastrukturální pracoviště pro společný výzkum vědeckých pracovníků z oblasti biologie, biotechnologie, biomedicíny a techniky. Záměr přináší zdokonalování stávajících znalostí a postupů pro vyšší inovační potenciál organizace.</t>
  </si>
  <si>
    <t>pozastaven/odložená realizace (projekt zatím nepodaný, aktuálně neřešený aktivně)</t>
  </si>
  <si>
    <t>V rámci RIS3 je podporován vznik sdílených infrastruktur, které přispívají k posilování spolupráce firem a VaV institucí.</t>
  </si>
  <si>
    <t>ENTERTOMED  
(European Network on the Role of Intetinal Micro-Eukaryotes in health and disease)</t>
  </si>
  <si>
    <t>BC AV, Instituto Superiore di Sanitá Řím, Institute of Protein Biochemistry - CNR, Naples, Medical University of Vienna, Ústav živočišné fyziologie a genetiky AV, NovaTec Immundiagnostica GmbH, University of Copenhagen, Universite Lille, Fraunhofer IGB, Stuttgart, Staten Serum Institute, Copenhagen, St. Elisabeth Hospital, Tilburg</t>
  </si>
  <si>
    <t>Cílem projektu je mezinárodní proškolení postdoků v laboratorních technikách a dalších dovednostech důležitých pro rozvoj jejich kariéry a výzkumnou práci v oblasti gastroenterelogických onemocnění, základní výzkum na téma role střevních mikroaukaryot na zdraví člověka a nemoci zažívacíchho traktu, poskytnutí zpětné vazby zdravotnickým zařízením v souvislosti se zjištěními na základě poskytnutých vzorků.</t>
  </si>
  <si>
    <t>odložena realizace - projekt nebyl schválen</t>
  </si>
  <si>
    <t>Projekt má velkou základnu partnerských organizací, tím přináší k naplňování RIS 3 potenciál zintenzivnění mezinárodní spolupráce.</t>
  </si>
  <si>
    <t>Výzkumná infrastruktura INSCLIN (Hmyzí klinika)</t>
  </si>
  <si>
    <t>BC AV, MU Brno, Vienna Drosophila RNAi Centre, Helmholtz Zentrum Munich</t>
  </si>
  <si>
    <t>Cílem je vybudovat Hmyzí kliniku, která poskytne vědecké komunitě technickou podporu pro funkční analýzu genů u octomilky (využívá se jako genetický systém pro modelování lidských nemocí). Vznik výzkumné infrastruktury INSCLIN může být významným milníkem na cestě k jednomu z hlavních cílů národních priorit orientovaného výzkumu, experimentálního vývoje a inovcí: "Vznik a vývoj nemocí". Projekt zahrnuje stavební část, pořízení přítrojového vybavení i provoz infrastruktury.</t>
  </si>
  <si>
    <t>projekt zatím nepodaný, aktuálně neřešený aktivně</t>
  </si>
  <si>
    <t>Projektový záměr posiluje přeshraniční a mezinárodní spolupráci a zároveň díky němu vzniká unikátní infrastruktura pro další rozvoj ve vertikální specializaci biotechnologií.</t>
  </si>
  <si>
    <t>SEPIOT - Senzory plynů na bázi hybridních nanostruktur pro IoT aplikace</t>
  </si>
  <si>
    <t>Tesla Blatná, a.s.; Centrum organické chemie, s.r.o.; Ústav fyzikální chemie J. Heyrovského AV ČR a Západočeská univerzita v Plzni</t>
  </si>
  <si>
    <t>Cílem projektu je výzkum a vývoj senzorů oxidu uhelnatého a výbušných plynů využívající hybridní nanostruktury jako senzitivní vrstvy. Tyto senzory budou obsahovat řídicí a vyhodnocovací elektroniku a komunikační rozhraní pro napojení do IoT (Internetu věcí). Vzhledem k rychlému rozvoji IoT budou výsledky projektu přínosem zejména pro zvýšení bezpečnosti a ochrany osob a majetku.</t>
  </si>
  <si>
    <t>projekt realizován, schválen v 2. VS v programu TRIO MPO</t>
  </si>
  <si>
    <t>Projektový záměr podporuje meziregionální spolupráci s technickými univerzitami mimo JčK, díky které se do kraje implementují technologická témata a know-how. Záměr podporuje vertikální specializaci elektrotechnika a naplňuje také strategickou intervenci Smart Region.</t>
  </si>
  <si>
    <t>KAP1 - Polytechnika od ZŠ přes SŠ do pracovního procesu</t>
  </si>
  <si>
    <t>Inovace polytechnické výuky, propojení ZŠ, SŠ a pracovního trhu. Motivace žáků ZŠ, SŠ pro studium technických učebních a studijních oborů.
Do projektu by měly být zařazeny všechny technické oborů středního vzdělání s výučním listem (E, H) a s maturitní zkouškou s posílenou praxí (L) a střední školy s polytechnickým vzděláváním.</t>
  </si>
  <si>
    <t>projekt/ věcné hodnocení</t>
  </si>
  <si>
    <t>Projektový záměr KAP je překlápěn do projektů -viz projektová fiše II. Předpoklad realizace od leden 2018</t>
  </si>
  <si>
    <t>KAP2- Popularizace vybraných odborných oborů v JčK</t>
  </si>
  <si>
    <t>Cílem projektu je: 1. podpořit motivaci žáků ke studiu perspektivních odborných oborů a tím zvýšit jejich uplatnitelnost na trhu práce. 2. Udržitelný rozvoj lidských zdrojů v Jihočeském kraji díky vyšší míře uplatnitelnosti absolventů středních odborných škol a učilišť. 3. Zvýšení kreditu (zlepšení veřejného mínění) u dosud podceňovaných a přitom perspektivních profesí</t>
  </si>
  <si>
    <t>námět, realizována konkrétní opatření</t>
  </si>
  <si>
    <t>Realizováno v rámci IKAP a dalšími samostatnými aktivitami. 
Projekt zařazen do Krajského akčního plánu. Konkrétní opatření jsou současně realizována:
1. Televizní spoty (prostředky JČK, JHK a firem)
2. nové nástroje - Nový Impuls pro kariéru (předložen do GP JČK)
3. Odborná soutěž - Soutěž T-Profi (předložen do GP JČK)
4. Interaktivní výstava - Dobrodružství s technikou (předložen do GP JČK)</t>
  </si>
  <si>
    <t>A.4. Podpora podnikavosti v systému sekundárního a terciálního celoživot. Vzdělávání</t>
  </si>
  <si>
    <t>KAP3- Podpora podnikavosti a kreativity v Jihočeském kraji</t>
  </si>
  <si>
    <t>Jihočeský kraj, SŠ Husova</t>
  </si>
  <si>
    <t>Rozvoj kompetence kreativity a podnikavosti žáků ZŠ a SŠ  v Jihočeském regionu s ohledem na jeho specifika. Cílem je vytvořit regionální metodické centrum podnikavosti a kreativity Jihočeského kraje a rozvoj a podpora zakládání tzv. fiktivních firem / školních minipodniků / kroužků podnikavosti a kreativity na ZŠ a SŠ JČK.</t>
  </si>
  <si>
    <t>Projekt zařazen do Krajského akčního plánu</t>
  </si>
  <si>
    <t>A.4. Podpora podnikavosti v systému sekundárního a terciálního celoživot. Vzdělávání_ doplnění aktivit</t>
  </si>
  <si>
    <t>KAP3+ Podpora podnikavosti a kreativity v Jihočeském kraji - doplňujícíc aktivity</t>
  </si>
  <si>
    <t xml:space="preserve">Jihočeský kraj, JAIP, JVTP, JHK, TCP, atd. </t>
  </si>
  <si>
    <t>Základem projektu je podpora podnikavosti a kreativity žáků SŠ a žákovských týmů, jejich seznámení se základními pravidly a legislativou klíčovou pro založení reálné firmy a inspirace zkušenostmi úspěšných podnikatelů.</t>
  </si>
  <si>
    <t>Cesta k práci (Jihočeský pakt zaměstnanosti)</t>
  </si>
  <si>
    <t>JSRLZ, ÚP, COP SÚ (Jihočeský kraj)</t>
  </si>
  <si>
    <t xml:space="preserve">Projekt Jihočeského paktu zaměstnanosti jehož cílem je zvýšení uplatnitelnosti  mladých do 25 let na trhu práce v Jihočeském kraji. Pro cílovou skupinu (uchazečů o zaměstnání a žáků a studentů posledních ročníků/semestrů) je připraven vzdělávací program spolu s praktickými nástroji - oživení výuky, spolupráce s odborníky, návštěva firem, apod. a to včetně podpory zahájení podnikání. </t>
  </si>
  <si>
    <t>Projekt je realizován v rámci aktivit Jihočeského paktu zaměstnanosti (JSRLZ) z prostředků OP Zaměstnanost, zorganizovány exkurze, přednášky.</t>
  </si>
  <si>
    <t>Zpátky do práce (Jihočeský pakt zaměstnanosti)</t>
  </si>
  <si>
    <t>JSRLZ, ÚP,  (Jihočeský kraj)</t>
  </si>
  <si>
    <t>Projekt je koncipován jako komplexní poradensko-motivačně vzdělávací program pro cílovou skupinu osob ve věku 50+, která patří k nejpočetnější a také k nejohroženější skupině znevýhodněných osob na trhu práce (TP) v Jihočeském kraji. Absolvováním jednotlivých opatření získá CS nezbytné kompetence, které jí napomohou k návratu na TP.</t>
  </si>
  <si>
    <t xml:space="preserve">Projekt je realizován v rámci aktivit Jihočeského paktu zaměstnanosti (JSRLZ) z prostředků OP Zaměstnanost. </t>
  </si>
  <si>
    <t>AQUA_CULTURE21 (a)</t>
  </si>
  <si>
    <t>JČU (FROV a PřF), Hydrobiologický ústav BC AV, Hokkaido University - Japonsko, Umea University - Švédsko, Leibnitz Institute - Německo, Zürcher Hochschule - Švýcarsko, norská společnost NOFIMA AS</t>
  </si>
  <si>
    <t>Hlavním cílem projektu je komplexně porozumět probíhajícím procesům ve sladkovodních ekosystémech a jejich celospolečenské závažnosti z hlediska zachování biodiverzity, ochrany vodního prostředí, ale i ochrany vodních zdrojů pro život a činnost člověka. Cílme je najít nové reprodukční a genetické postupy pro uchování biodiverzity ryb a akvakulturu; objasnit rizika spojená s výskytem nově identifikovaných mikropolutantů ve vodních ekosystémech a pokračovat v hledání nových relevantních polutantů; navrhnout nové přístupy pro dlouhodobě udržitelnou akvakulturu s odpovědným hospodařením s vodou a živinami a; popsat a vyhodnotit nové biologické zákonitosti v měnících se podmínkách sladkovodních ekosystémů.</t>
  </si>
  <si>
    <t>Projekt nebyl podpořen
Projekt (viz fiše 62a) je připravován do OP VVV, výzvy č. 019, Excelentní výzkum, žadatel předložil žádost do výzvy Jihočeského kraje (viz Asistence)</t>
  </si>
  <si>
    <t>CENAKVA (b)</t>
  </si>
  <si>
    <t>JČU, Hokkaido University - Japonsko, Umea University - Švédsko, Leibnitz Institute - Německo, Zürcher Hochschule - Švýcarsko, norská společnost NOFIMA AS</t>
  </si>
  <si>
    <t>Hlavním cílem 4 projektů je podpora výzmuných projektů s potenciálem uplatnění v praxi, a to podporou v předaplikační fázi s následnou vizí dopracování těchto záměrů v rámci návazných programů (např.OP PIK, programů v gesci MZe), popřípadě v plně v gesci budoucích uživatelů. Obsahovým cílem je komplexně porozumět probíhajícím procesům ve sladkovodních ekosystémech a jejich celospolečenské závažnosti z hlediska zachování biodiverzity, ochrany vodního prostředí, ale i ochrany vodních zdrojů pro život a činnost člověka.</t>
  </si>
  <si>
    <t>v relizaci - 1 ze 4 projektů</t>
  </si>
  <si>
    <t>Vyšel pouze 1 projekt: Reprodukční a genetické postupy pro uchování biodiverzity ryb a akvakulturu
Projekt (vize fiše 62b) je připravován do OP VVV, výzvy č. 025, Předaplikační výzkum, žadatel předložil žádost do výzvy Jihočeského kraje (viz Asistence)</t>
  </si>
  <si>
    <t>Techno-ekonomické posouzení sklizně a zpracování sinic</t>
  </si>
  <si>
    <t>VŠTE, ENVISAN-GEM</t>
  </si>
  <si>
    <t>Cílem projektu je nalézt, ověřit a optimalizovat technologické řešení, které šetrným způsobem umožní sklidit vodní fytomasu reprezentovanou zejména sinicemi a ty zpracovat na konkurenceschopné suroviny pro chemický průmysl a zemědělstvé. Krom zvýšení kompetencí zúčastněných je záměrem též zvolené řešení pokrýt odpovídajícím mechanizmem ochrany duševního vlastnictví.</t>
  </si>
  <si>
    <t>Projekt nebyl podpořen z OP VVV, výzvy č. 025, Předaplikační výzkum, žadatel předložil žádost do výzvy Jihočeského kraje (viz Asistence)
Budou čekat na vhodný dot. program =&gt; "projekt do šuplíku"</t>
  </si>
  <si>
    <t>Rozvoj JU - kapacity pro VaV</t>
  </si>
  <si>
    <t>Projekt je zaměřen na rozvoj kapacit, znalostí a dovedností manažerských, výzkumných a dalších pracovníků Jihočeské univerzity (JU) v oblasti strategického řízení VaV vč. nastavení strategického řízení univerzity a jejích součástí. Hlavním cílem projektu je nastavení strategického řízení JU v souladu s podmínkami pro získání ocenění HR Award. Dalšími specifickými cíli jsou aktivity zaměřené na strategické nastavení a rozvoj vnitřního hodnocení a strategické nastavení a rozvoj popularizace VaV.</t>
  </si>
  <si>
    <t>Projekt v realizaci. Na přípravu projektové žádosti byly čerpány finanční prostředky z dotačního programu Jihočeského kraje: Podpora přípravy projektových záměrů strategických projektů pro Jihočeský kraj v souladu s Krajskou přílohou k národní RIS3.</t>
  </si>
  <si>
    <t>Setrvalé hospodaření s vodou a zdroji v krajině</t>
  </si>
  <si>
    <t>ENKI, o.p.s.</t>
  </si>
  <si>
    <t>Začlenění ENKI o.p.s. do mezinárodního výzkumného centra pro hledání nových zdrojů vody a následného transferu znalostí z toho plynoucích do rozhodovací sféry firem a společností. Dojde k posílení nadnárodní spolupráce v programu Horizon 2020 a k podpoře účasti špičkových odborníků v mezinárodním výzkumném programu.</t>
  </si>
  <si>
    <t>Projekt připravován v rámci Horizon 2020</t>
  </si>
  <si>
    <t>C.1.2. Služby pro firmy s inovačním potenciálem</t>
  </si>
  <si>
    <t>Technologické centrum Přádelna Strakonice</t>
  </si>
  <si>
    <t>TC Přádelna Strakonice s.r.o.</t>
  </si>
  <si>
    <t>Vybudování Technologického centra v areálu bývalého FESKA (nevyužívaná budova typu brownfield) ve Strakonicích. Jedná se o plochu cca 6 000 m2. Zaměření technologického centra bude vycházet z jeho typické úlohy v regionální rozvoji, doplněném o oborové zaměření textil ve formě použití progresivních materiálů např. pro automotiv a navazující na oblasti strojírenství a mechatronika.</t>
  </si>
  <si>
    <t>Projekt byl v současnosti pozastaven, nebyl dokončen proces schvalování dotace.</t>
  </si>
  <si>
    <t>Urban Enviro Security</t>
  </si>
  <si>
    <t>Technologické centrum Písek, Západočeská univerzita v Plzni</t>
  </si>
  <si>
    <t>Využití mikroelektronických zařízení a senzorických systémů pro zajištění environmentální bezpečnosti v městských aglomeracích. Cílem projektu je vyřešit 3 klíčové oblasti IoT systému se zaměřením na oblast mikroelektroniky. Prvním je samotný environmentální senzorický set, který umožní získávat důležitá základní data během on-line monitorování okolního prostředí. Set umožní monitorovat úroveň koncentrace vybraných nebezpečných plynů jako je čpavek, chlór a radon. Z hlediska přenosu dat do nadřazeného systému je klíčová druhá oblast IoT systému, a to je IoT gateway. V rámci projektu bude navržena univerzální IoT gateway, která bude vybavena různými typy komunikačních rozhraní a umožní přenos dat ze senzorických setů do cloudového prostředí pro další zpracování a vyhodnocení dat. Třetí klíčovou částí projektu je IoT platforma, která je základním infrastrukturálním prvkem celého IoT řešení, umožní přijímat a identifikovat data ze senzorické části, zajistí jejich spolehlivé zpracování a obohacení o metadata a zajistí jejich bezpečné uložení v odpovídajících databázích.</t>
  </si>
  <si>
    <t>projekt nebyl schválen</t>
  </si>
  <si>
    <t>e-Mobilita Linz-Bömerwald-Lipensko-Český Krumlov</t>
  </si>
  <si>
    <t xml:space="preserve">Software Competence Center Hagenberg GmbH, Jihočeská univerzita v Českých Budějovicích, Jihočeská centrála cestovního ruchu </t>
  </si>
  <si>
    <t>Cílem projektu je implementace pilotní testovací přeshraniční e-Mobility trasy mezi turistickými regiony Böhmerwald na rakouské straně a Lipensko na české straně a vytvoření ukázkového e-Mobility výletního regionu pro podporu udržitelnosti v této oblasti. Pro naplnění tohoto cíle bude nezbytné provést nejprve analýzu potenciálu dopravnětechnických možností, ale i analýzu potenciálu cestovního ruchu, a to jak na jihočeské straně, tak i v regionu Böhmerwald. Z tohoto pohledu bude proto dále v projektu řešeno i napojení vymezeného regionu na města s významným turistickým potenciálem Linz a Český Krumlov.</t>
  </si>
  <si>
    <t>Projekt nebyl schválen (Interreg CZ-AT)</t>
  </si>
  <si>
    <t>SMART EMMA</t>
  </si>
  <si>
    <t xml:space="preserve">UBBSLA Unie bulharských městských správ Černého moře, ConPlusUltra GmbH, Město Český Krumlov, AgEnDa z.s., Pannon Business Network Association, Municipality Sarvar, Local Energy Agency Spodnje Podravje, Helios Sonnenstrom GmbH, EWALD </t>
  </si>
  <si>
    <t xml:space="preserve">Smart správa přechodu energetiky ve středně velkých městech dunajského regionu, cílem projektu je podpořit přechod vybraných středně velkých aglomerací prostřednictvím tvorby strategií, akčních plánů, doporučení a dalších nástrojů na koncept smart city. </t>
  </si>
  <si>
    <t>BalanCities Písek</t>
  </si>
  <si>
    <t xml:space="preserve">Trondheim, Lovaň, Limerick, NTNU, LERO, Pisek, Alba Iulia, Vilnius, Pisa, POLIS, ICLEI-Europe, KIC Inno Energy, Tecnalia, Microsoft, ABB/Siemens (TBC), Trønderenergi, Kjeldsberg Eiendom, Entra, Eandis, DeLijn, Wireless Trondheim (TBC). Více průmyslových partnerů včetně malých a středních podniků bude následovat. </t>
  </si>
  <si>
    <t>Cílem partnerů v projektu BalanCities je nasazení a hodnocení funkčního příkladu integrovaného a škálovatelného ekosystému, který bude muset dosáhnout nulových emisí a města nebo regionu se 100% obnovitelnou energií do roku 2030, v rámci tří tzv. Lighthouse ukázkových oblastí. Tato řešení budou pak replikována do tří tzv. Followers City, mezi kterými je i Město Písek. 
Sdružení BalanCities se skládá z malých a středních měst, které budou implementovat novou propojenou ICT infrastrukturu, aby urychlily cíle vztahující se na současnou změnu klimatu, obnovitelné zdroje a udržitelný rozvoj. Eurostat provedl v roce 2012 Urban Audit a zjistil, že malá a středně velká města států EU a EHP tvoří přes polovinu celkové populace EU. Pokud jde o potenciál replikace, velikost trhu a poměr ceny a dopadu, BalanCities sdružení chce ukázat, že malá a středně velká města dokáží vytvořit lepší, hospodárnější a udržitelnější Smart City řešení než velká hlavní města.</t>
  </si>
  <si>
    <t>Projekt je předložen k hodnocení v rámci programu Horizon2020, výzva SCC-1-2016-2017 „Smart Cities and Communities lighthouse projects“</t>
  </si>
  <si>
    <t>Smart City/Smart Region pracovní skupiny</t>
  </si>
  <si>
    <t>Jihočeský kraj, Město Český Krumlov, Město Milevsko, Město Strmilov</t>
  </si>
  <si>
    <t>Cílem projektů podaných do Operačního programu Zaměstnanost (OPZ) je zajistit celkový rozvoj konceptů Smart City a Smart Region v jižních Čechách, zejména jednotlivých oblastí zájmu, a to konkrétně, doprava s důrazem na elektromobilitu, rozvoj inteligentního chodu vnitřních záležitostí úřadů, energetika, sociální služby, data, technologická integrace, koncept Smart Village, technické vzdělávání v regionu a mnoho dalších. 
V rámci projektů si města zajistí lidské zdroje pro rozvoj nových aktivit a zároveň zpracují klíčové strategické dokumenty, čímž si zajistí a vytvoří podmínky pro chytré řízení svých městských aktivit.</t>
  </si>
  <si>
    <t xml:space="preserve">Projekty nebyly podpořeny
Projekty jsou předloženy k hodnocení v rámci operačního programu Zaměstnanost
</t>
  </si>
  <si>
    <r>
      <t>AQUAEXCEL 2020</t>
    </r>
    <r>
      <rPr/>
      <t xml:space="preserve"> - Aquaculture infrastructures for excellence in European fish research</t>
    </r>
  </si>
  <si>
    <t>AQUAEXCEL2020 je klíčovým nástrojem pro zdokonalení výzkumu v oblasti akvakultury ve prospěch SMEs prostřednictvím výzkumu a inovací a vynikající vědy prostřednictvím vývoje vysoce inovativních metod a přístupů, jako jsou virtuální laboratoře, standardizované experimentální rybí linky a nanosenzory.</t>
  </si>
  <si>
    <t>projekt v řešení (2015 - 2020)</t>
  </si>
  <si>
    <t>Financováno z Horizon2020, http://www.aquaexcel2020.eu/</t>
  </si>
  <si>
    <r>
      <t>FishBOOST</t>
    </r>
    <r>
      <rPr/>
      <t xml:space="preserve"> - Improving European aquaculture by advancing selective breeding to the next level for the six main finfish species</t>
    </r>
  </si>
  <si>
    <t>Celosvětově vzrůstá poptávka po produktech akvakultury. Existuje obrovský potenciál pro zvýšení účinnosti, ziskovosti a udržitelnosti evropského odvětví akvakultury. Rozvoj lepších šlechtitelských programů tvoří základ pro tato významná zlepšení. Evropský výzkumný projekt FISHBOOST posune akvakulturu na další úroveň. FISHBOOST pracuje na zdokonalování hlavních složek šlechtitelských programů pro šest hlavních druhů ryb produkovaných v Evropě.</t>
  </si>
  <si>
    <t>projekt v řešení (2014 - 2018)</t>
  </si>
  <si>
    <t>Financováno z Horizon2020, http://www.fishboost.eu/</t>
  </si>
  <si>
    <r>
      <t>IMPRESS</t>
    </r>
    <r>
      <rPr/>
      <t xml:space="preserve"> - Inovované strategie produkce pro ohrožené sladkovodní druhy</t>
    </r>
  </si>
  <si>
    <t xml:space="preserve">Evropská síť pro odbornou přípravu IMPRESS vytvoří novou generaci výzkumníků v rámci Marie Sklodowska-Curie Actions s multidisciplinárními dovednostmi a schopnostmi, které jsou potřebné k dohledu nad novými strategiemi chovu nejdůležitějších a ohrožených druhů sladkovodních ryb v Evropě (losos obecný, úhoř evropský a jeseterovití), což umožňuje zachování a růst v odvětví významného hospodářského a společenského významu. Sladkovodní populace ryb přinášejí Evropanům mnoho příležitostí prostřednictvím aktivit pro volný čas a zvyšují zaměstnanost ve venkovských oblastech prostřednictvím rybolovu a cestovního ruchu. Druhy zahrnuté v IMPRESS jsou kontrolní druhy čistých, zdravých sladkovodních ekosystémů a mají zásadní historický, kulturní a hospodářský význam. </t>
  </si>
  <si>
    <t>projekt v řešení (2015 - 2018)</t>
  </si>
  <si>
    <t>Konsorciální projekt, vytvoření doktorandských pozic (tříletých), na spolupracujících institucích, umožňující komplexní a špičkově zajištěné Ph.D. studium vybraným uchazečům. Projekt financován z akce Marie Curie (7RP), http://www.impress-itn.eu/</t>
  </si>
  <si>
    <t>Kompetenzzentrum MechanoBiologie in Regenerativer Medizin</t>
  </si>
  <si>
    <t xml:space="preserve">Danube University Krems, 
Ludwig Boltzmann Gesellschaft - Institute for Experimental and Clinical Traumatology
Vienna University of Technology
Jihočeská univerzita v Českých Budějovicích
Ústav teoretické a aplikované mechaniky Akademie věd České republiky, v. v. i.
Fakultní nemocnice u sv. Anny v Brně
</t>
  </si>
  <si>
    <t xml:space="preserve">Přeshraniční propojení výzkumných institucí umožňuje řešení složitých problémů v regenerativní medicíně a dobré využití existující infrastruktury. Z těchto důvodů bylo jako všeobecný cíl projektu zvoleno zřízení kompetenčního centra pro mechanobiologii, které přinese zvýšení výkonnosti, efektivity a povědomí prostřednictvím mezinárodní akademické spolupráce. To povede k významnému zkvalitnění výzkumných aktivit. Mladí vědci ve společných výzkumných programech přispějí k šíření znalostí v regionu i daleko mimo něj. Nové poznatky a zkušenosti, které kompetenční centrum mechanobiologie získá, mají význam na úrovni celé Evropy. Kompetenční centrum přispěje k programovému cíli rozvoje výzkumu v regionu. </t>
  </si>
  <si>
    <t>projekt v řešení</t>
  </si>
  <si>
    <t>Projekt financován z Interregu AT-CZ</t>
  </si>
  <si>
    <t>Pedagog 21. století</t>
  </si>
  <si>
    <t>Zařízení pro další vzdělávání pedagogických pracovníků</t>
  </si>
  <si>
    <t>Projekt řeší deficity v oblati měkkých dovedností pedagogů jejich  komunikačních dovedností ve vztahu k rodičům a žákům při řešení problémových situací. Vytváří podmínky pro poskytování systematické podpory pedagogům, oborovou a metodickou podporu k dalšímu vzdělávání.</t>
  </si>
  <si>
    <t>Projekt je v realizaci v rámci IKAP, probíhají metodická setkání.</t>
  </si>
  <si>
    <t xml:space="preserve">Rozvoj výzkumně zaměřených studijních programů FROV JU </t>
  </si>
  <si>
    <t>JU- FROV</t>
  </si>
  <si>
    <t>Hlavním cílem projektu je inovace/modernizace jednoho výzkumně zaměřeného studijního oboru a vytvoření zcela nového oboru v souladu se strategií VŠ a v souladu se současnými a budoucími trendy v oblasti výzkumu a vývoje akvakultury, ochrany vod, rybářství apod. - reakreditace studijního oboru Rybářství v rámci doktorského studijního programu Zootechnika a akreditace studijního oboru Ochrana vodních ekosystémů v rámci doktorského studijního programu Ekologie a ochrana prostředí</t>
  </si>
  <si>
    <t>Jihočeský kraj/ mezinárodní dosah</t>
  </si>
  <si>
    <t>projekt v realizaci</t>
  </si>
  <si>
    <t>C.1.3. Zvýšení internacionalizace firem</t>
  </si>
  <si>
    <t>E-FIX</t>
  </si>
  <si>
    <t>ConPlusUltra GmbH (Rakousko), JAIP, ...</t>
  </si>
  <si>
    <t>Partneři projektu pracují na vývoji individualizovaných inovativních mechanizmů financování přizpůsobených partnerským zemím, s dlouhodobým dopadem na iniciaci soukromých investic v oblasti energetické účinnosti. Inovativními mechanizmy financování jsou např. úvěrové linky pro uzavírání smluv o energetické náročnosti, modely leasingu pro projekty energetické účinnosti v závislosti na rámcových podmínkách jednotlivých partnerských zemí, apod. Rozvoj a zavádění takových mechanismů je intenzivně doprovázen školením a přenosem znalostí na místní i mezinárodní úrovni.</t>
  </si>
  <si>
    <t xml:space="preserve">Projekt je v realizaci, dosud proběhla 3 mezinárodní projektová setkání vč. Kick-off meetingu, byly vytvořeny první výstupy projektu v podobě 2 baseline studií v oblasti možnosti financování energetických projektů a energetických strategií. Český partner projektu uspořádal v říjnu 2018 první stakeholder meeting. V současnosti probíhá příprava dalších aktivit zaměřených na zvyšování odborných kapacit regionálních lektorů. </t>
  </si>
  <si>
    <t>C.1.3.III Nástroje pro internacionalizaci firem</t>
  </si>
  <si>
    <t xml:space="preserve">
Předaplikační
výzkum biotechnologického potenciálu polárních a chladnomilných mikrořas 
</t>
  </si>
  <si>
    <t>Botanický ústav AV ČR, v.v.i. - vědecké pracoviště Třeboň</t>
  </si>
  <si>
    <t xml:space="preserve">Projekt podpoří výzkumný záměr v předaplikační fázi s cílem prozkoumat biotechnologický potenciál polárních a jiných chladnomilných mikrořas, které produkují cenné metabolity při masové kultivaci. Přinese navázání a rozvoj spolupráce mezi výzkumnými týmy a aplikační sférou (včetně zahraničních subjektů) za účelem získání podnětů pro další rozvoj. Dále pak navázání spolupráce s podnikatelskými subjekty (aplikace výsledků do praxe). 
</t>
  </si>
  <si>
    <t>Nebyla přidělena dotace
Projekt prochází věcným hodnocením. Podán do OP VVV - Výzva předaplikační výzkum</t>
  </si>
  <si>
    <t>Jihočeský Digi Hub</t>
  </si>
  <si>
    <t xml:space="preserve">JVTP,
TC Písek
JHK
</t>
  </si>
  <si>
    <t>Podpora procesů souvisejících s postupnou digitální transformací  regionálních firem, veřejné správy  a současně podpora rozvoje digitálních kompetencí ve školách, a to na všech stupních vzdělávacího systému a  podpora navazujícího a celoživotního vzdělávání s ohledem na rozvoj digitálních dovedností ve vzájemné synergii s    požadavky na proměny trhu práce.</t>
  </si>
  <si>
    <t>V přípravě</t>
  </si>
  <si>
    <t>Příprava projektu probíhá z rozpočtů partnerů, čeká se na vypsání dotačního titulu</t>
  </si>
  <si>
    <t>PANEL 2050 - Partnership for New Energy Leadership 2050</t>
  </si>
  <si>
    <t xml:space="preserve">AgEnDa z.s.
</t>
  </si>
  <si>
    <t>Projekt PANEL 2050 (Partnerství pro nové energetické vedení) je financován z výzkumného a inovačního programu Evropské unie Horizont 2020 na podporu nízkouhlíkového společenství v Evropě do roku 2050. Předmětem projektu je vytvoření Sítě udržitelné energetiky střední a východní Evropy (CEESEN). 
Vznik této sítě je iniciován prostřednictvím podpory energetických sdružení / komunit v 11 zemích střední a východní Evropy. Jejich úkolem je vytvoření regionálních podmínek pro transformaci energetiky na nízkouhlíkový režim. Partneři jsou vybaveni nástroji potřebnými k mobilizaci místních zájmových skupin a s podporou odborníků připravených na obhajobu těchto nástrojů a společně čelí výzvám udržitelného rozvoje ve střední a východní Evropě.</t>
  </si>
  <si>
    <t xml:space="preserve">Projekt je v konečné fázi realizace, kdy má za sebou 6 projektových setkání, mezinárodního konferenci v Praze (CEE Energy Transition, říjen 2017), tvorbu regionálních energetických analýz, mezinárodní bootcamp (duben 2018), přípravu regionálních energetických vizí a nyní dokončuje každý participující region vlastní energetickou strategii (Roadmap) a návazná opatření (Akční plány). Nedílnou součástí a jedním z hlavních výstupů je iniciace komunikační platformy www.ceesen.org, která v současnosti sdružuje přes 2000 uživatelů a je databází nejen výstupů projektu. </t>
  </si>
  <si>
    <t>CROWD-FUND-PORT</t>
  </si>
  <si>
    <t xml:space="preserve">E-zavod (Slovinsko, vedoucí partner), RERA a.s., ... 
</t>
  </si>
  <si>
    <t>Projekt je zaměřen na zlepšení připravenosti regionů střední Evropy na přijetí modelů a možností crowdfundingu (komunitního financování). Zaměřuje se na podporu nových a efektivních forem a mechanismů financování a podpory kreativním mladým či začínajícím jednotlivcům či firmám v oblasti podnikání, zaměstnanosti či sociální stability. V rámci projektu jsou vytvářeny podklady pro další rozvoj crowdfundingu v partnerských zemích, výukové materiály, přehledy forem crowdfundingu, jejich specifik a legislativních omezení a v neposlední řadě také on-line nástroj pro snadnou dostupnost veškerých informací o tomto novém způsobu financování.</t>
  </si>
  <si>
    <t>Výstupy:
- Série školení pro současné a budoucí MSP
- On-line výukový cyklus o crowdfundingu
- Portál crowdfundport.eu jako centrální bod pro veškeré dostupné informace o CF
- Public Voice Tool – nástroj pro výměnu informací a názorů o crowdfundingu, platformách, nové legislativě apod.
- Zřízení National Crowdfunding Hubs – poradenských a informačních center pro zájemce o crowdfundingové kampaně, provozovatele portálů a další stakeholdery
- Zajištění propagace a audio-vizuálních podkladů pro 20 vybraných kampaní</t>
  </si>
  <si>
    <t>SOCIAL SEEDS</t>
  </si>
  <si>
    <t>IFKA Public Benefit Non-Profit Ltd. for the Development of Industry (Maďarsko, vedoucí partner), RERA a.s., ...</t>
  </si>
  <si>
    <t>Projekt je zaměřen na podporu sociálního podnikání. Konkrétně se v zapojených regionech jedná o vytvoření prostředí, ve kterém budou sociální podniky vznikat a dlouhodobě fungovat. Jedním z nejdůležitějších výstupů projektu bude mezinárodní evaluační nástroj, který bude sloužit k posouzení, jakým způsobem podporovat sociální podniky a na které aspekty sociálního podnikání podporu zaměřit. Součástí projektu je shromáždění příkladů dobré praxe ze všech partnerských zemí, mapování situace v jednotlivých zemích ohledně podpory sociálního podnikání a podpůrné legislativy.</t>
  </si>
  <si>
    <t>Výstupy:
- Diagnostický nástroj Policy Diagnostic Tool pro posouzení sociálního podniku
- Podpora čerpání dostupných strukturálních fondu pro sociální podnikání
- Realizace mezinárodních workshopů
- Tvorba akčních plánů pro podporu sociálního podnikání
- Závěrečná konference projektu</t>
  </si>
  <si>
    <t>Re-use centrum Jihočeské kraje - sociální podnik</t>
  </si>
  <si>
    <t>DialogCB z.s.</t>
  </si>
  <si>
    <t>Jedná se o komplexní projektový záměr, jehož první fáze bude zahájena 1.1.2019 jako projekt s názvem Vybudování sociálního podniku re-use centra v Českých Budějovicích financovaný z Operačního programu Zaměstnanost. Hlavní myšlenkou projektového záměru je založení re-use centra Jihočeského kraje neboli centra opětovného využití sdružují sběr, úpravu a prodej předmětů z druhé ruky. V Evropě je fungování takových center běžné, jejich nastavení a fungování se liší a je závislé na místní legislativě, tradicích i mentalitě. Komplexní projektový záměr realizován ve spolupráci neziskových organizací s působností na území Jihočeského kraje, Krajského úřadu Jihočeského kraje, Magistrátu města České Budějovice a společnosti zajišťující v lokalitě umístění centra odpadové hospodářství (nyní firma FCC a.s.). Projekt Jihočeského re-use centra bude přenositelný také do ostatních krajů ČR.</t>
  </si>
  <si>
    <t>První fáze záměru bude zahájena 1.1.2019 jako projekt s názvem Vybudování sociálního podniku re-use centra v Českých Budějovicích financovaný z Operačního programu Zaměstnanost.</t>
  </si>
  <si>
    <t>Virtuální burza filantropie</t>
  </si>
  <si>
    <t>Virtuální burza filantropie je jednou z dílčích aktivit komplexního záměru Jihočeský sociální inkubátor. Jedná se o záměr vybudování elektronické platformy pro podporu lokálních projektů neziskových organizací, samotných NNO, sociálních podniků a sociálních start–upů v regionu. Projektový záměr vychází z úspěšné realizace drobných projektových akcí, které již byly pilotně ověřeny v praxi (Burza filantropie v Jihočeském kraji, Materiální banka DialogCB, Virtuální márket). Na základě zkušeností získaných z realizace těchto akcí vyplývá jako efektivní a logická potřeba vzniku elektronického prostředí - virtuální burzy filantropie jako komunikačního prostoru pro NNO, sociální podniky, ale i podnikatelské subjekty, ať už se zabývají „pouze“ filantropickými aktivitami nebo ve své obchodní činnosti aplikují principy CSR (společenské odpovědnosti firem). Virtuální burza filantropie má zároveň ambice stát se místem pro podporu vzniku sociálních inovací v Jihočeském kraji. Ve společném prostoru se snadno, rychle, jednoduše a s minimálními náklady potkají ti, kteří hledají podporu pro lokální ale i nadregionální neziskové aktivity, s těmi, kteří mohou tyto aktivity podpořit nebo na jejich podpoře v rozmezí svých možností spolupracovat.</t>
  </si>
  <si>
    <t>Jedná se o námět, k němuž proběhla úvodní jednání definující jeho potřebnost a postupně probíhají navazující jednání se zainteresovanými odbornými subjekty, na základě kterých je postupně připravován rozsah záměru, dílčí kroky k jeho realizaci a jsou průběžně monitorovány možné zdroje financování tohoto záměru.
Jedná se o dílčí aktivitu komplexního záměru Jihočeského sociálního inkubátoru, který vychází ze zahraničních zkušeností s efektivními nástroji na podporu sociálních inovací získaných v průběhu realizace projektu Smart Akcelerátor (aktivita Twinning, zahraniční Field mise uskutečněné v rámci vzdělávání RIS 3 developerů).</t>
  </si>
  <si>
    <t>H2020 771738 - NEXTFOOD - EDUCATING THE NEXT GENERATION OF PROFESSIONALS IN THE AGRIFOOD SYSTEM</t>
  </si>
  <si>
    <t>Sveriges Lantbruksuniversitet (Švédsko, vedoucí partner), Jihočeská Univerzita v Českých Budějovicích (Zemědělská fakulta), ...</t>
  </si>
  <si>
    <t>Projekt NEXTFOOD se zaměřuje na oblast vzdělávání v zemědělském, lesnickém a potravinářském sektoru a její inovaci. Hlavním cílem je zavádění cyklického konceptu vzdělávání, který by měl postupně odstranit nedostatky v současnosti využívaných přístupů lineárního přenosu znalostí v rámci vzdělávání a top-down přístupu v rámci přenosu informací mezi výzkumem, poradenstvím a praxí. V rámci cyklického přístupu dochází k intenzivnímu zapojování dalších aktrů již v rámci vzdělávání/aplikovaného výzkumu a orientaci na aktivní řešení konkrétních problémů. V rámci několika běžících případových studií v Evropě, Asii a Africe spolupracují zemědělci společně se studenty, pedagogy, vědci a dalšími relevantními stakeholdery, což posiluje jak vzdělávání v technických odborných dovednostech, tak rozvoj soft-skills, včetně komunikace a schopnosti spolupráce. NEXTFOOD se snaží zvýšit kvalitu ve vzdělávání a aplikovaném výzkumu zavedením cyklického modelu v rámci řady institucí, přičemž souběžně vytváří i hodnotící systém uplatnitelný při posuzování efektivnosti jednotlivých modelů.</t>
  </si>
  <si>
    <t xml:space="preserve">Projekt v prvním roce řešení, první pokusné zavádění cyklického modelu výuky, nastavování parametrů a příprava hodnotících nástrojů. </t>
  </si>
  <si>
    <t>Komunikace a síťování v rámci sociálního zemědělství</t>
  </si>
  <si>
    <t>Asociace sociálního zemědělství, z. s., Farm Buddies (UK)</t>
  </si>
  <si>
    <t>V rámci sociálního zemědělství narážíme na limity v možnostech vzájemné komunikace subjektů ucházejících se o vstup do konceptu, případně o rozvoj stávajících aktivit tímto směrem. Doposud chybí nástroj, s jehož pomocí by bylo možné vytvořit databáze aktérů (zainteresovaných zemědělců a subjektů ze sociální sféry) a usnadnit jejich vzájemnou komunikaci a propojování. Funkční modely existují mimo jiné např. ve Velké Británii, kde působí několik organizací zaměřených na tyto aktivity. Cílem připravovaného projektu je zmapovat příklady dobé praxe a transformovat je tak, aby byly při zachování jejich funkčnosti přenositelné do prostředí České republiky.</t>
  </si>
  <si>
    <t>V přípravě – hledání zdrojů financování. Výsledkem projektu bude databáze aktérů v rámci sociálního zemědělství a nástroj pro jejich vzájemné propojování.</t>
  </si>
  <si>
    <t>Rozvoj nástrojů pro vzdělávání v oblasti sociálního zemědělství</t>
  </si>
  <si>
    <t>Jihočeská univerzita – Zemědělská fakulta, partneři projektů</t>
  </si>
  <si>
    <t>Realizovány 2 projekty z programu Erasmus + (SoFarEDU, Revitalist). Hlavním obsahem je vytváření otevřeného souboru vzdělávacích materiálů v sociálním zemědělství. V projektu SoFarEDU vznikne vystavěné studijní kurikulum v oblasti sociálního zemědělství, tedy popis všech důležitých oblastí pro ty, kteří se budou věnovat sociálnímu zemědělství, budou hospodařit jako sociální farmáři, či budou svou konvenční farmu či organizaci chtít přetransformovat na sociální farmu. Výsledkem bude standardizace těchto oblastí v zemích zapojených do realizace projektu, dále pak popis těchto oblastí, ale i jejich konkrétní obsah, studijní materiály, učebnice a metodické příručky. Projekt Revitalist pomůže rozvoji konceptu sociálního zemědělství vypracováním nového učebního plánu založeného na společenském a terapeutickém způsobu vzdělávání. Cílovými skupinami jsou zaměstnanci sociálních farem a odborníci ze sektoru zemědělství a sociálních služeb. V rámci projektu, který je reakcí na řadu aktuálních potřeb regionální a místní politiky, bude vedle nového učebního materiálu vytvořena i síť odborníků a databáze odborných materiálů, sloužící k usnadnění praktické aplikace konceptu soc. zemědělství.</t>
  </si>
  <si>
    <t>Projekty jsou ve druhém roce řešení, připravena definice standardů, finalizace curricula, dílčí vzdělávací moduly, započata tvorba metodických materiálů, zahájena tvorba databáze relevantních abstraktů.</t>
  </si>
  <si>
    <t>Rozvoj JU - Studijní prostředí</t>
  </si>
  <si>
    <t>Projekt je zaměřen na rozvoj studijního prostředí Jihočeské univerzity hmotnými statky (např. nábytkem, IT/AV technikou, přístroji), tak i nehmotnými statky (např. elektronickými knihami, Wi-Fi, softwary). Do realizace projektu jsou zapojené všechny fakulty Jihočeské univerzity (JU) a Akademická knihovna.</t>
  </si>
  <si>
    <t xml:space="preserve">Projekt je v realizaci do konce roku 2019 proběhne:
- modernizace učeben, studoven, přednáškových sálů, dalších prostor souvisejících se vzděláváním na Jihočeské univerzitě (nábytek, technika, laboratoře),
- rozšíření elektronických informačních zdrojů - pořízení a zpřístupnění řady vybraných e-knih.
</t>
  </si>
  <si>
    <t>Rozvoj JU - Mezinárodní mobility</t>
  </si>
  <si>
    <t>Projekt je zaměřen na posílení mezinárodní spolupráce a rozvoje lidských zdrojů v oblasti výzkumu na Jihočeské univerzitě v Českých Budějovicích (JU) prostřednictvím uskutečnění mezinárodních mobilit výzkumných pracovníků - určeno pro vědecké pracovníky, podpora stáží zahraničních pracovníků na Jihočeské univerzitě, podpora výjezdů pracovníků Jihočeské univerzity do zahraničí.</t>
  </si>
  <si>
    <t>Jedná se o dva dílčí projekty v realizaci. Cílem projektu je 17 mobilit, které přispějí k profesnímu růstu výzkumných pracovníků, rozvoji výzkumné organizace a zvýšení mezinárodní spolupráce, a dvě mobility, které přispějí k profesnímu růstu výzkumných pracovníků, podpoře komunikace a spolupráce v mezinárodním prostoru, podpoře kvalitního výzkumu a vzdělávání pro praxi (Rozvoj JU – Mezinárodní mobility - MSCA-IF).</t>
  </si>
  <si>
    <t>Flexi start do práce (Jihočeský pakt zaměstnanosti)</t>
  </si>
  <si>
    <t>Projekt je zaměřený na osoby 55+ nezaměstnané více než 5 měsíců, osoby pečující o malé děti a osoby pečující o závislé osoby. Cílem projektu je zvýšení uplatnitelnosti těchto osob na trhu práce prostřednictvím flexibilních forem zaměstnávání. Poskytovány budou mzdové příspěvky, poradenství, rekvalifikační kurzy.</t>
  </si>
  <si>
    <t>Projekt je schválen k realizaci v rámci OP Zaměstnanost, realizace bude zahájena v lednu 2019.</t>
  </si>
  <si>
    <t>EDUTEX – Vzdělávání v textilním průmyslu</t>
  </si>
  <si>
    <t>Jihočeská hospodářská komora</t>
  </si>
  <si>
    <t xml:space="preserve">V rámci Jihočeského kraje (JČK) došlo v minulosti k redukci výrobních kapacit a pracovních míst v daném odvětví, což se negativně promítlo v zájmu žáků o vzdělávání v těchto oborech, a také k výraznému snížení odborného vzdělávání s tímto zaměřením. Hlavním záměrem projektu EduTex je podpora odborného vzdělávání v oblasti textilního a oděvního průmyslu v rámci přeshraničního regionu. </t>
  </si>
  <si>
    <t>Projekt je v realizaci, vznikl nový obor na SOŠ řemesel a služeb Strakonice + rozšíření dílen na základních školách.</t>
  </si>
  <si>
    <t>Matematický model sociální akceptovatelnosti dálnic a jejich environmentálních opatření</t>
  </si>
  <si>
    <t>Vysoká škola technická a ekonomická v Českých Budějovicích, OLIVIA s.r.o.</t>
  </si>
  <si>
    <t>Záměrem projektu Vysoké školy technické a ekonomické v Českých Budějovicích (dále jen VŠTE) je ve spolupráci se soukromým subjektem (OLIVIA s.r.o.) realizovat společný aplikovaný výzkum v oblasti sociální akceptovatelnosti dálnic a jejich environmentálních opatření dále pak kalibrovat a otestovat matematický model, a ten implementovat do funkčního SW, který se stane jedním z výstupů projektu.</t>
  </si>
  <si>
    <t>Schváleno k realizaci od 1.1.2019, cílem projektu je realizovat technologický transfer mezi VŠTE (VaV instituce) a společností OLIVIA s.r.o. (soukromý subjekt) a na jeho základě vytvořit, kalibrovat a otestovat matematický model sociální akceptovatelnosti dálnic a jejich environmentálních opatření.</t>
  </si>
  <si>
    <t>Akreditace nových studijních programů</t>
  </si>
  <si>
    <t>Vysoká škola technická a ekonomická v Českých Budějovicích</t>
  </si>
  <si>
    <t>Předmětem projektu je akreditace nových studijních programů Business analytik (Bc.) a Strojírenství v angličtině (Bc.) 
Projektový záměr navazuje na analýzu provedenou v rámci projektu „Predikce potřeb trhu práce v Jihočeském kraji 2015 – 2020“ realizovaného JHK a JSRLZ o.p.s., ze které vychází, že mezi podniky je nejsilněji zastoupen z hlediska poptávky pro zaměstnancích obor Strojírenství a Strojírenská výroba. Jedná se o téměř trojnásobný výskyt oproti zbývajícím oborům. Akreditací nových studijních programů, které reagují na poptávku soukromého sektoru, se nabízí příležitost uspokojit trh práce absolventy, kteří vystudovali studijní program v anglickém jazyce. Navýšením nabídky plnohodnotných bakalářských studijních programů se zvýší celkový rozvoj a modernizace vzdělávací činnosti VŠTE.</t>
  </si>
  <si>
    <t>V přípravě, na přípravu projektové žádosti jsou schváleny finanční prostředky z dotačního programu Jihočeského kraje: Podpora přípravy projektových záměrů strategických projektů pro Jihočeský kraj v souladu s Krajskou přílohou k národní RIS3.</t>
  </si>
  <si>
    <t>Vybavení místnosti Centrálních laboratoří VŠTE (2. etapa)</t>
  </si>
  <si>
    <t>Záměrem projektu je vybavení místnosti Centrálních laboratoří VŠTE (2. etapa výstavby) materiálně-technickým investičním zařízením tak, aby vytvořila kvalitní infrastrukturní zajištění výuky pro existující studijní programy (technické i ekonomické) a studijní programu, které budou nově akreditovány - žádost o akreditaci nových programů je souběžně předkládána do výzvy OP VVV – ESF. Z důvodu zkvalitňování a přípravy nových akreditací je zapotřebí vybudovat odpovídající kapacity pro studijní programy, jejich studenty a technicky zabezpečit specializované obory, které zohledňují potřeby trhu práce a nedostatek kvalitních lidských zdrojů.</t>
  </si>
</sst>
</file>

<file path=xl/styles.xml><?xml version="1.0" encoding="utf-8"?>
<styleSheet xmlns="http://schemas.openxmlformats.org/spreadsheetml/2006/main" xmlns:x14ac="http://schemas.microsoft.com/office/spreadsheetml/2009/9/ac" xmlns:mc="http://schemas.openxmlformats.org/markup-compatibility/2006">
  <fonts count="41">
    <font>
      <sz val="10.0"/>
      <color rgb="FF000000"/>
      <name val="Constantia"/>
    </font>
    <font>
      <sz val="8.0"/>
      <name val="Calibri"/>
    </font>
    <font>
      <b/>
      <sz val="14.0"/>
      <color rgb="FF00B0F0"/>
      <name val="Arial"/>
    </font>
    <font>
      <sz val="12.0"/>
      <color rgb="FF595959"/>
      <name val="Arial"/>
    </font>
    <font>
      <sz val="7.0"/>
      <name val="Arial"/>
    </font>
    <font>
      <sz val="9.0"/>
      <color rgb="FF666666"/>
      <name val="Arial"/>
    </font>
    <font>
      <sz val="7.0"/>
      <color rgb="FF000000"/>
      <name val="Arial"/>
    </font>
    <font>
      <b/>
      <sz val="8.0"/>
      <color rgb="FF595959"/>
      <name val="Arial"/>
    </font>
    <font>
      <b/>
      <sz val="9.0"/>
      <color rgb="FF00B0F0"/>
      <name val="Arial"/>
    </font>
    <font>
      <b/>
      <sz val="9.0"/>
      <color rgb="FFFFFFFF"/>
      <name val="Arial"/>
    </font>
    <font/>
    <font>
      <sz val="10.0"/>
      <name val="Arial"/>
    </font>
    <font>
      <sz val="10.0"/>
      <color rgb="FF000000"/>
      <name val="Arial"/>
    </font>
    <font>
      <b/>
      <sz val="8.0"/>
      <color rgb="FF000000"/>
      <name val="Arial"/>
    </font>
    <font>
      <sz val="8.0"/>
      <color rgb="FFFFFFFF"/>
      <name val="Arial"/>
    </font>
    <font>
      <sz val="8.0"/>
      <name val="Arial"/>
    </font>
    <font>
      <b/>
      <sz val="10.0"/>
      <color rgb="FF000000"/>
      <name val="Arial"/>
    </font>
    <font>
      <b/>
      <sz val="10.0"/>
      <name val="Arial"/>
    </font>
    <font>
      <sz val="9.0"/>
      <name val="Arial"/>
    </font>
    <font>
      <u/>
      <sz val="10.0"/>
      <color rgb="FF0563C1"/>
      <name val="Arial"/>
    </font>
    <font>
      <sz val="10.0"/>
      <name val="Calibri"/>
    </font>
    <font>
      <b/>
      <sz val="10.0"/>
      <color rgb="FFFFFFFF"/>
      <name val="Calibri"/>
    </font>
    <font>
      <b/>
      <sz val="8.0"/>
      <name val="Calibri"/>
    </font>
    <font>
      <u/>
      <sz val="10.0"/>
      <color rgb="FF0000FF"/>
      <name val="Arial"/>
    </font>
    <font>
      <u/>
      <sz val="10.0"/>
      <color rgb="FF0000FF"/>
      <name val="Arial"/>
    </font>
    <font>
      <u/>
      <sz val="10.0"/>
      <color rgb="FF0000FF"/>
      <name val="Calibri"/>
    </font>
    <font>
      <u/>
      <sz val="10.0"/>
      <color rgb="FF0563C1"/>
      <name val="Arial"/>
    </font>
    <font>
      <u/>
      <sz val="10.0"/>
      <color rgb="FF0000FF"/>
      <name val="Arial"/>
    </font>
    <font>
      <u/>
      <sz val="10.0"/>
      <color rgb="FF0563C1"/>
      <name val="Arial"/>
    </font>
    <font>
      <u/>
      <sz val="10.0"/>
      <color rgb="FF0563C1"/>
      <name val="Arial"/>
    </font>
    <font>
      <u/>
      <sz val="9.0"/>
      <color rgb="FF0000FF"/>
      <name val="Arial"/>
    </font>
    <font>
      <sz val="9.0"/>
      <color rgb="FF000000"/>
      <name val="Arial"/>
    </font>
    <font>
      <b/>
      <sz val="10.0"/>
      <color rgb="FF434343"/>
      <name val="Arial"/>
    </font>
    <font>
      <u/>
      <sz val="10.0"/>
      <color rgb="FF0563C1"/>
      <name val="Arial"/>
    </font>
    <font>
      <u/>
      <sz val="10.0"/>
      <color rgb="FF0000FF"/>
      <name val="Calibri"/>
    </font>
    <font>
      <u/>
      <sz val="10.0"/>
      <color rgb="FF0000FF"/>
      <name val="Arial"/>
    </font>
    <font>
      <u/>
      <sz val="10.0"/>
      <color rgb="FF0000FF"/>
      <name val="Calibri"/>
    </font>
    <font>
      <u/>
      <sz val="9.0"/>
      <color rgb="FF0000FF"/>
      <name val="Arial"/>
    </font>
    <font>
      <u/>
      <sz val="10.0"/>
      <color rgb="FF0000FF"/>
      <name val="Calibri"/>
    </font>
    <font>
      <u/>
      <sz val="10.0"/>
      <color rgb="FF0000FF"/>
      <name val="Arial"/>
    </font>
    <font>
      <u/>
      <sz val="10.0"/>
      <color rgb="FF000000"/>
      <name val="Arial"/>
    </font>
  </fonts>
  <fills count="10">
    <fill>
      <patternFill patternType="none"/>
    </fill>
    <fill>
      <patternFill patternType="lightGray"/>
    </fill>
    <fill>
      <patternFill patternType="solid">
        <fgColor rgb="FFFFFFFF"/>
        <bgColor rgb="FFFFFFFF"/>
      </patternFill>
    </fill>
    <fill>
      <patternFill patternType="solid">
        <fgColor rgb="FF0070C0"/>
        <bgColor rgb="FF0070C0"/>
      </patternFill>
    </fill>
    <fill>
      <patternFill patternType="solid">
        <fgColor rgb="FFCCECFF"/>
        <bgColor rgb="FFCCECFF"/>
      </patternFill>
    </fill>
    <fill>
      <patternFill patternType="solid">
        <fgColor rgb="FFF2F2F2"/>
        <bgColor rgb="FFF2F2F2"/>
      </patternFill>
    </fill>
    <fill>
      <patternFill patternType="solid">
        <fgColor rgb="FFFFC000"/>
        <bgColor rgb="FFFFC000"/>
      </patternFill>
    </fill>
    <fill>
      <patternFill patternType="solid">
        <fgColor rgb="FFFFFF99"/>
        <bgColor rgb="FFFFFF99"/>
      </patternFill>
    </fill>
    <fill>
      <patternFill patternType="solid">
        <fgColor rgb="FF990000"/>
        <bgColor rgb="FF990000"/>
      </patternFill>
    </fill>
    <fill>
      <patternFill patternType="solid">
        <fgColor rgb="FFFFCCCC"/>
        <bgColor rgb="FFFFCCCC"/>
      </patternFill>
    </fill>
  </fills>
  <borders count="17">
    <border/>
    <border>
      <left/>
      <top/>
      <bottom/>
    </border>
    <border>
      <top/>
      <bottom/>
    </border>
    <border>
      <right/>
      <top/>
      <bottom/>
    </border>
    <border>
      <left/>
      <right/>
      <top/>
      <bottom/>
    </border>
    <border>
      <left style="thin">
        <color rgb="FFD8D8D8"/>
      </left>
      <right style="thin">
        <color rgb="FFD8D8D8"/>
      </right>
      <top style="thin">
        <color rgb="FFD8D8D8"/>
      </top>
      <bottom style="thin">
        <color rgb="FFD8D8D8"/>
      </bottom>
    </border>
    <border>
      <left style="hair">
        <color rgb="FF000000"/>
      </left>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A5A5A5"/>
      </left>
      <right style="thin">
        <color rgb="FFA5A5A5"/>
      </right>
      <top style="thin">
        <color rgb="FFA5A5A5"/>
      </top>
      <bottom style="thin">
        <color rgb="FFA5A5A5"/>
      </bottom>
    </border>
    <border>
      <top style="thin">
        <color rgb="FFD8D8D8"/>
      </top>
    </border>
    <border>
      <left style="thin">
        <color rgb="FFD8D8D8"/>
      </left>
      <right style="thin">
        <color rgb="FFD8D8D8"/>
      </right>
      <top style="thin">
        <color rgb="FFD8D8D8"/>
      </top>
    </border>
    <border>
      <left style="thin">
        <color rgb="FFD8D8D8"/>
      </left>
      <top style="thin">
        <color rgb="FFD8D8D8"/>
      </top>
    </border>
    <border>
      <left style="thin">
        <color rgb="FFD8D8D8"/>
      </left>
      <right style="thin">
        <color rgb="FFD8D8D8"/>
      </right>
      <bottom style="thin">
        <color rgb="FFD8D8D8"/>
      </bottom>
    </border>
    <border>
      <left style="thin">
        <color rgb="FFA5A5A5"/>
      </left>
      <right style="thin">
        <color rgb="FFA5A5A5"/>
      </right>
      <top style="thin">
        <color rgb="FFA5A5A5"/>
      </top>
    </border>
    <border>
      <left style="thin">
        <color rgb="FF999999"/>
      </left>
      <right style="thin">
        <color rgb="FF999999"/>
      </right>
      <top style="thin">
        <color rgb="FF999999"/>
      </top>
      <bottom style="thin">
        <color rgb="FF999999"/>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0" fillId="0" fontId="1" numFmtId="0" xfId="0" applyAlignment="1" applyFont="1">
      <alignment shrinkToFit="0" wrapText="1"/>
    </xf>
    <xf borderId="0" fillId="0" fontId="0" numFmtId="0" xfId="0" applyAlignment="1" applyFont="1">
      <alignment shrinkToFit="0" wrapText="0"/>
    </xf>
    <xf borderId="0" fillId="0" fontId="0" numFmtId="0" xfId="0" applyAlignment="1" applyFont="1">
      <alignment shrinkToFit="0" wrapText="0"/>
    </xf>
    <xf borderId="0" fillId="2" fontId="2" numFmtId="0" xfId="0" applyAlignment="1" applyFill="1" applyFont="1">
      <alignment horizontal="left" shrinkToFit="0" wrapText="1"/>
    </xf>
    <xf borderId="0" fillId="2" fontId="3" numFmtId="0" xfId="0" applyAlignment="1" applyFont="1">
      <alignment shrinkToFit="0" wrapText="0"/>
    </xf>
    <xf borderId="0" fillId="2" fontId="4" numFmtId="0" xfId="0" applyAlignment="1" applyFont="1">
      <alignment shrinkToFit="0" wrapText="0"/>
    </xf>
    <xf borderId="0" fillId="2" fontId="4" numFmtId="0" xfId="0" applyAlignment="1" applyFont="1">
      <alignment horizontal="left" shrinkToFit="0" wrapText="0"/>
    </xf>
    <xf borderId="0" fillId="2" fontId="5" numFmtId="0" xfId="0" applyAlignment="1" applyFont="1">
      <alignment horizontal="right" readingOrder="0" shrinkToFit="0" vertical="center" wrapText="0"/>
    </xf>
    <xf borderId="0" fillId="2" fontId="4" numFmtId="0" xfId="0" applyAlignment="1" applyFont="1">
      <alignment horizontal="center" shrinkToFit="0" vertical="center" wrapText="1"/>
    </xf>
    <xf borderId="0" fillId="0" fontId="6" numFmtId="0" xfId="0" applyAlignment="1" applyFont="1">
      <alignment shrinkToFit="0" wrapText="0"/>
    </xf>
    <xf borderId="0" fillId="2" fontId="7" numFmtId="0" xfId="0" applyAlignment="1" applyFont="1">
      <alignment horizontal="left" shrinkToFit="0" wrapText="1"/>
    </xf>
    <xf borderId="0" fillId="2" fontId="8" numFmtId="14" xfId="0" applyAlignment="1" applyFont="1" applyNumberFormat="1">
      <alignment horizontal="left" shrinkToFit="0" wrapText="1"/>
    </xf>
    <xf borderId="1" fillId="2" fontId="9" numFmtId="0" xfId="0" applyAlignment="1" applyBorder="1" applyFont="1">
      <alignment horizontal="left" shrinkToFit="0" wrapText="1"/>
    </xf>
    <xf borderId="2" fillId="0" fontId="10" numFmtId="0" xfId="0" applyBorder="1" applyFont="1"/>
    <xf borderId="3" fillId="0" fontId="10" numFmtId="0" xfId="0" applyBorder="1" applyFont="1"/>
    <xf borderId="0" fillId="2" fontId="11" numFmtId="0" xfId="0" applyAlignment="1" applyFont="1">
      <alignment horizontal="left" shrinkToFit="0" wrapText="1"/>
    </xf>
    <xf borderId="0" fillId="2" fontId="11" numFmtId="0" xfId="0" applyAlignment="1" applyFont="1">
      <alignment shrinkToFit="0" wrapText="1"/>
    </xf>
    <xf borderId="0" fillId="2" fontId="11" numFmtId="0" xfId="0" applyAlignment="1" applyFont="1">
      <alignment horizontal="center" shrinkToFit="0" vertical="center" wrapText="1"/>
    </xf>
    <xf borderId="0" fillId="0" fontId="12" numFmtId="0" xfId="0" applyAlignment="1" applyFont="1">
      <alignment shrinkToFit="0" wrapText="0"/>
    </xf>
    <xf borderId="4" fillId="2" fontId="13" numFmtId="0" xfId="0" applyAlignment="1" applyBorder="1" applyFont="1">
      <alignment horizontal="left" shrinkToFit="0" vertical="center" wrapText="1"/>
    </xf>
    <xf borderId="4" fillId="2" fontId="13" numFmtId="0" xfId="0" applyAlignment="1" applyBorder="1" applyFont="1">
      <alignment shrinkToFit="0" vertical="center" wrapText="1"/>
    </xf>
    <xf borderId="4" fillId="2" fontId="13" numFmtId="0" xfId="0" applyAlignment="1" applyBorder="1" applyFont="1">
      <alignment horizontal="center" shrinkToFit="0" vertical="center" wrapText="1"/>
    </xf>
    <xf borderId="4" fillId="2" fontId="14" numFmtId="0" xfId="0" applyAlignment="1" applyBorder="1" applyFont="1">
      <alignment horizontal="center" shrinkToFit="0" vertical="center" wrapText="1"/>
    </xf>
    <xf borderId="4" fillId="2" fontId="14" numFmtId="0" xfId="0" applyAlignment="1" applyBorder="1" applyFont="1">
      <alignment horizontal="center" readingOrder="0" shrinkToFit="0" vertical="center" wrapText="1"/>
    </xf>
    <xf borderId="5" fillId="2" fontId="11" numFmtId="0" xfId="0" applyAlignment="1" applyBorder="1" applyFont="1">
      <alignment horizontal="center" shrinkToFit="0" vertical="center" wrapText="1"/>
    </xf>
    <xf borderId="5" fillId="2" fontId="15" numFmtId="0" xfId="0" applyAlignment="1" applyBorder="1" applyFont="1">
      <alignment horizontal="left" shrinkToFit="0" vertical="center" wrapText="1"/>
    </xf>
    <xf borderId="5" fillId="2" fontId="16" numFmtId="0" xfId="0" applyAlignment="1" applyBorder="1" applyFont="1">
      <alignment readingOrder="0" shrinkToFit="0" vertical="center" wrapText="0"/>
    </xf>
    <xf borderId="5" fillId="2" fontId="11" numFmtId="2" xfId="0" applyAlignment="1" applyBorder="1" applyFont="1" applyNumberFormat="1">
      <alignment shrinkToFit="0" vertical="center" wrapText="1"/>
    </xf>
    <xf borderId="5" fillId="2" fontId="15" numFmtId="2" xfId="0" applyAlignment="1" applyBorder="1" applyFont="1" applyNumberFormat="1">
      <alignment shrinkToFit="0" vertical="center" wrapText="1"/>
    </xf>
    <xf borderId="5" fillId="2" fontId="17" numFmtId="2" xfId="0" applyAlignment="1" applyBorder="1" applyFont="1" applyNumberFormat="1">
      <alignment horizontal="left" shrinkToFit="0" vertical="center" wrapText="1"/>
    </xf>
    <xf borderId="5" fillId="2" fontId="18" numFmtId="2" xfId="0" applyAlignment="1" applyBorder="1" applyFont="1" applyNumberFormat="1">
      <alignment horizontal="left" shrinkToFit="0" vertical="center" wrapText="1"/>
    </xf>
    <xf borderId="5" fillId="2" fontId="18" numFmtId="0" xfId="0" applyAlignment="1" applyBorder="1" applyFont="1">
      <alignment shrinkToFit="0" vertical="center" wrapText="1"/>
    </xf>
    <xf borderId="5" fillId="2" fontId="18" numFmtId="0" xfId="0" applyAlignment="1" applyBorder="1" applyFont="1">
      <alignment horizontal="left" shrinkToFit="0" vertical="center" wrapText="1"/>
    </xf>
    <xf borderId="5" fillId="2" fontId="18" numFmtId="0" xfId="0" applyAlignment="1" applyBorder="1" applyFont="1">
      <alignment readingOrder="0" shrinkToFit="0" vertical="center" wrapText="1"/>
    </xf>
    <xf borderId="5" fillId="2" fontId="19" numFmtId="0" xfId="0" applyAlignment="1" applyBorder="1" applyFont="1">
      <alignment horizontal="center" shrinkToFit="0" vertical="center" wrapText="1"/>
    </xf>
    <xf borderId="0" fillId="2" fontId="20" numFmtId="0" xfId="0" applyAlignment="1" applyFont="1">
      <alignment horizontal="center" shrinkToFit="0" vertical="center" wrapText="1"/>
    </xf>
    <xf borderId="6" fillId="3" fontId="21" numFmtId="0" xfId="0" applyAlignment="1" applyBorder="1" applyFill="1" applyFont="1">
      <alignment horizontal="left" shrinkToFit="0" vertical="center" wrapText="0"/>
    </xf>
    <xf borderId="0" fillId="0" fontId="20" numFmtId="0" xfId="0" applyAlignment="1" applyFont="1">
      <alignment shrinkToFit="0" wrapText="0"/>
    </xf>
    <xf borderId="6" fillId="4" fontId="1" numFmtId="0" xfId="0" applyAlignment="1" applyBorder="1" applyFill="1" applyFont="1">
      <alignment horizontal="center" shrinkToFit="0" wrapText="0"/>
    </xf>
    <xf borderId="6" fillId="5" fontId="22" numFmtId="0" xfId="0" applyAlignment="1" applyBorder="1" applyFill="1" applyFont="1">
      <alignment horizontal="left" shrinkToFit="0" vertical="center" wrapText="1"/>
    </xf>
    <xf borderId="7" fillId="4" fontId="1" numFmtId="0" xfId="0" applyAlignment="1" applyBorder="1" applyFont="1">
      <alignment horizontal="center" shrinkToFit="0" wrapText="0"/>
    </xf>
    <xf borderId="6" fillId="0" fontId="1" numFmtId="0" xfId="0" applyAlignment="1" applyBorder="1" applyFont="1">
      <alignment horizontal="left" shrinkToFit="0" vertical="center" wrapText="1"/>
    </xf>
    <xf borderId="6" fillId="0" fontId="20" numFmtId="0" xfId="0" applyAlignment="1" applyBorder="1" applyFont="1">
      <alignment horizontal="left" shrinkToFit="0" vertical="center" wrapText="0"/>
    </xf>
    <xf borderId="8" fillId="0" fontId="10" numFmtId="0" xfId="0" applyBorder="1" applyFont="1"/>
    <xf borderId="5" fillId="2" fontId="17" numFmtId="14" xfId="0" applyAlignment="1" applyBorder="1" applyFont="1" applyNumberFormat="1">
      <alignment shrinkToFit="0" vertical="center" wrapText="1"/>
    </xf>
    <xf borderId="5" fillId="2" fontId="18" numFmtId="0" xfId="0" applyAlignment="1" applyBorder="1" applyFont="1">
      <alignment horizontal="left" readingOrder="0" shrinkToFit="0" vertical="center" wrapText="1"/>
    </xf>
    <xf borderId="9" fillId="0" fontId="10" numFmtId="0" xfId="0" applyBorder="1" applyFont="1"/>
    <xf borderId="0" fillId="0" fontId="20" numFmtId="0" xfId="0" applyAlignment="1" applyFont="1">
      <alignment horizontal="left" shrinkToFit="0" vertical="center" wrapText="0"/>
    </xf>
    <xf borderId="5" fillId="2" fontId="23" numFmtId="0" xfId="0" applyAlignment="1" applyBorder="1" applyFont="1">
      <alignment horizontal="center" shrinkToFit="0" vertical="center" wrapText="1"/>
    </xf>
    <xf borderId="6" fillId="6" fontId="21" numFmtId="0" xfId="0" applyAlignment="1" applyBorder="1" applyFill="1" applyFont="1">
      <alignment horizontal="left" shrinkToFit="0" vertical="center" wrapText="0"/>
    </xf>
    <xf borderId="0" fillId="0" fontId="21" numFmtId="0" xfId="0" applyAlignment="1" applyFont="1">
      <alignment horizontal="left" shrinkToFit="0" vertical="center" wrapText="0"/>
    </xf>
    <xf borderId="5" fillId="2" fontId="24" numFmtId="0" xfId="0" applyAlignment="1" applyBorder="1" applyFont="1">
      <alignment horizontal="center" shrinkToFit="0" vertical="center" wrapText="1"/>
    </xf>
    <xf borderId="6" fillId="7" fontId="1" numFmtId="0" xfId="0" applyAlignment="1" applyBorder="1" applyFill="1" applyFont="1">
      <alignment horizontal="center" shrinkToFit="0" wrapText="1"/>
    </xf>
    <xf borderId="5" fillId="2" fontId="17" numFmtId="2" xfId="0" applyAlignment="1" applyBorder="1" applyFont="1" applyNumberFormat="1">
      <alignment horizontal="left" readingOrder="0" shrinkToFit="0" vertical="center" wrapText="1"/>
    </xf>
    <xf borderId="0" fillId="0" fontId="22" numFmtId="0" xfId="0" applyAlignment="1" applyFont="1">
      <alignment horizontal="left" shrinkToFit="0" vertical="center" wrapText="1"/>
    </xf>
    <xf borderId="5" fillId="2" fontId="18" numFmtId="2" xfId="0" applyAlignment="1" applyBorder="1" applyFont="1" applyNumberFormat="1">
      <alignment horizontal="left" readingOrder="0" shrinkToFit="0" vertical="center" wrapText="1"/>
    </xf>
    <xf borderId="5" fillId="2" fontId="18" numFmtId="0" xfId="0" applyAlignment="1" applyBorder="1" applyFont="1">
      <alignment readingOrder="0" shrinkToFit="0" vertical="top" wrapText="1"/>
    </xf>
    <xf borderId="7" fillId="7" fontId="1" numFmtId="0" xfId="0" applyAlignment="1" applyBorder="1" applyFont="1">
      <alignment horizontal="center" shrinkToFit="0" wrapText="0"/>
    </xf>
    <xf borderId="0" fillId="0" fontId="1" numFmtId="0" xfId="0" applyAlignment="1" applyFont="1">
      <alignment horizontal="left" shrinkToFit="0" vertical="center" wrapText="1"/>
    </xf>
    <xf borderId="6" fillId="8" fontId="21" numFmtId="0" xfId="0" applyAlignment="1" applyBorder="1" applyFill="1" applyFont="1">
      <alignment horizontal="left" shrinkToFit="0" vertical="center" wrapText="0"/>
    </xf>
    <xf borderId="6" fillId="9" fontId="1" numFmtId="0" xfId="0" applyAlignment="1" applyBorder="1" applyFill="1" applyFont="1">
      <alignment horizontal="center" shrinkToFit="0" wrapText="1"/>
    </xf>
    <xf borderId="6" fillId="9" fontId="1" numFmtId="0" xfId="0" applyAlignment="1" applyBorder="1" applyFont="1">
      <alignment horizontal="center" shrinkToFit="0" wrapText="0"/>
    </xf>
    <xf borderId="0" fillId="2" fontId="25" numFmtId="0" xfId="0" applyAlignment="1" applyFont="1">
      <alignment horizontal="center" readingOrder="0" shrinkToFit="0" vertical="center" wrapText="1"/>
    </xf>
    <xf borderId="5" fillId="2" fontId="26" numFmtId="0" xfId="0" applyAlignment="1" applyBorder="1" applyFont="1">
      <alignment horizontal="center" shrinkToFit="0" vertical="center" wrapText="1"/>
    </xf>
    <xf borderId="5" fillId="2" fontId="11" numFmtId="2" xfId="0" applyAlignment="1" applyBorder="1" applyFont="1" applyNumberFormat="1">
      <alignment readingOrder="0" shrinkToFit="0" vertical="center" wrapText="1"/>
    </xf>
    <xf borderId="5" fillId="2" fontId="15" numFmtId="2" xfId="0" applyAlignment="1" applyBorder="1" applyFont="1" applyNumberFormat="1">
      <alignment readingOrder="0" shrinkToFit="0" vertical="center" wrapText="1"/>
    </xf>
    <xf borderId="5" fillId="2" fontId="27" numFmtId="0" xfId="0" applyAlignment="1" applyBorder="1" applyFont="1">
      <alignment horizontal="center" readingOrder="0" shrinkToFit="0" vertical="center" wrapText="1"/>
    </xf>
    <xf borderId="0" fillId="2" fontId="18" numFmtId="2" xfId="0" applyAlignment="1" applyFont="1" applyNumberFormat="1">
      <alignment readingOrder="0" shrinkToFit="0" vertical="center" wrapText="1"/>
    </xf>
    <xf borderId="5" fillId="2" fontId="28" numFmtId="0" xfId="0" applyAlignment="1" applyBorder="1" applyFont="1">
      <alignment horizontal="center" shrinkToFit="0" vertical="center" wrapText="0"/>
    </xf>
    <xf borderId="5" fillId="2" fontId="29" numFmtId="0" xfId="0" applyAlignment="1" applyBorder="1" applyFont="1">
      <alignment horizontal="center" shrinkToFit="0" vertical="center" wrapText="0"/>
    </xf>
    <xf borderId="10" fillId="2" fontId="15" numFmtId="0" xfId="0" applyAlignment="1" applyBorder="1" applyFont="1">
      <alignment horizontal="left" readingOrder="0" shrinkToFit="0" vertical="center" wrapText="1"/>
    </xf>
    <xf borderId="0" fillId="2" fontId="10" numFmtId="0" xfId="0" applyFont="1"/>
    <xf borderId="5" fillId="2" fontId="30" numFmtId="2" xfId="0" applyAlignment="1" applyBorder="1" applyFont="1" applyNumberFormat="1">
      <alignment horizontal="left" shrinkToFit="0" vertical="center" wrapText="1"/>
    </xf>
    <xf borderId="5" fillId="2" fontId="17" numFmtId="0" xfId="0" applyAlignment="1" applyBorder="1" applyFont="1">
      <alignment shrinkToFit="0" vertical="center" wrapText="1"/>
    </xf>
    <xf borderId="5" fillId="2" fontId="18" numFmtId="49" xfId="0" applyAlignment="1" applyBorder="1" applyFont="1" applyNumberFormat="1">
      <alignment horizontal="left" readingOrder="0" shrinkToFit="0" vertical="center" wrapText="1"/>
    </xf>
    <xf borderId="5" fillId="2" fontId="18" numFmtId="49" xfId="0" applyAlignment="1" applyBorder="1" applyFont="1" applyNumberFormat="1">
      <alignment horizontal="left" shrinkToFit="0" vertical="center" wrapText="1"/>
    </xf>
    <xf borderId="11" fillId="2" fontId="11" numFmtId="0" xfId="0" applyAlignment="1" applyBorder="1" applyFont="1">
      <alignment horizontal="center" shrinkToFit="0" vertical="center" wrapText="1"/>
    </xf>
    <xf borderId="12" fillId="2" fontId="17" numFmtId="0" xfId="0" applyAlignment="1" applyBorder="1" applyFont="1">
      <alignment horizontal="left" shrinkToFit="0" vertical="center" wrapText="1"/>
    </xf>
    <xf borderId="12" fillId="2" fontId="11" numFmtId="2" xfId="0" applyAlignment="1" applyBorder="1" applyFont="1" applyNumberFormat="1">
      <alignment horizontal="left" readingOrder="0" shrinkToFit="0" vertical="center" wrapText="1"/>
    </xf>
    <xf borderId="13" fillId="2" fontId="16" numFmtId="0" xfId="0" applyAlignment="1" applyBorder="1" applyFont="1">
      <alignment horizontal="left" readingOrder="0" shrinkToFit="0" vertical="center" wrapText="1"/>
    </xf>
    <xf borderId="11" fillId="2" fontId="31" numFmtId="0" xfId="0" applyAlignment="1" applyBorder="1" applyFont="1">
      <alignment horizontal="left" shrinkToFit="0" vertical="center" wrapText="1"/>
    </xf>
    <xf borderId="0" fillId="2" fontId="31" numFmtId="0" xfId="0" applyAlignment="1" applyFont="1">
      <alignment shrinkToFit="0" vertical="center" wrapText="1"/>
    </xf>
    <xf borderId="0" fillId="2" fontId="31" numFmtId="0" xfId="0" applyAlignment="1" applyFont="1">
      <alignment readingOrder="0" shrinkToFit="0" vertical="center" wrapText="1"/>
    </xf>
    <xf borderId="0" fillId="2" fontId="11" numFmtId="0" xfId="0" applyAlignment="1" applyFont="1">
      <alignment horizontal="center" readingOrder="0" shrinkToFit="0" vertical="center" wrapText="1"/>
    </xf>
    <xf borderId="14" fillId="2" fontId="17" numFmtId="0" xfId="0" applyAlignment="1" applyBorder="1" applyFont="1">
      <alignment horizontal="left" readingOrder="0" shrinkToFit="0" vertical="center" wrapText="1"/>
    </xf>
    <xf borderId="14" fillId="2" fontId="11" numFmtId="2" xfId="0" applyAlignment="1" applyBorder="1" applyFont="1" applyNumberFormat="1">
      <alignment horizontal="left" readingOrder="0" shrinkToFit="0" vertical="center" wrapText="1"/>
    </xf>
    <xf borderId="13" fillId="2" fontId="32" numFmtId="0" xfId="0" applyAlignment="1" applyBorder="1" applyFont="1">
      <alignment horizontal="left" readingOrder="0" shrinkToFit="0" vertical="center" wrapText="1"/>
    </xf>
    <xf borderId="11" fillId="2" fontId="31" numFmtId="0" xfId="0" applyAlignment="1" applyBorder="1" applyFont="1">
      <alignment horizontal="left" readingOrder="0" shrinkToFit="0" vertical="center" wrapText="1"/>
    </xf>
    <xf borderId="0" fillId="2" fontId="31" numFmtId="49" xfId="0" applyAlignment="1" applyFont="1" applyNumberFormat="1">
      <alignment shrinkToFit="0" vertical="center" wrapText="1"/>
    </xf>
    <xf borderId="0" fillId="2" fontId="31" numFmtId="2" xfId="0" applyAlignment="1" applyFont="1" applyNumberFormat="1">
      <alignment readingOrder="0" shrinkToFit="0" vertical="center" wrapText="1"/>
    </xf>
    <xf borderId="12" fillId="2" fontId="17" numFmtId="0" xfId="0" applyAlignment="1" applyBorder="1" applyFont="1">
      <alignment shrinkToFit="0" vertical="center" wrapText="1"/>
    </xf>
    <xf borderId="12" fillId="2" fontId="11" numFmtId="2" xfId="0" applyAlignment="1" applyBorder="1" applyFont="1" applyNumberFormat="1">
      <alignment readingOrder="0" shrinkToFit="0" vertical="center" wrapText="1"/>
    </xf>
    <xf borderId="12" fillId="2" fontId="15" numFmtId="2" xfId="0" applyAlignment="1" applyBorder="1" applyFont="1" applyNumberFormat="1">
      <alignment shrinkToFit="0" vertical="center" wrapText="1"/>
    </xf>
    <xf borderId="0" fillId="2" fontId="16" numFmtId="2" xfId="0" applyAlignment="1" applyFont="1" applyNumberFormat="1">
      <alignment horizontal="left" shrinkToFit="0" vertical="center" wrapText="1"/>
    </xf>
    <xf borderId="0" fillId="2" fontId="31" numFmtId="2" xfId="0" applyAlignment="1" applyFont="1" applyNumberFormat="1">
      <alignment shrinkToFit="0" vertical="center" wrapText="1"/>
    </xf>
    <xf borderId="12" fillId="2" fontId="33" numFmtId="0" xfId="0" applyAlignment="1" applyBorder="1" applyFont="1">
      <alignment horizontal="center" shrinkToFit="0" vertical="center" wrapText="1"/>
    </xf>
    <xf borderId="10" fillId="2" fontId="11" numFmtId="0" xfId="0" applyAlignment="1" applyBorder="1" applyFont="1">
      <alignment horizontal="center" shrinkToFit="0" vertical="center" wrapText="1"/>
    </xf>
    <xf borderId="10" fillId="2" fontId="16" numFmtId="0" xfId="0" applyAlignment="1" applyBorder="1" applyFont="1">
      <alignment readingOrder="0" shrinkToFit="0" vertical="center" wrapText="0"/>
    </xf>
    <xf borderId="10" fillId="2" fontId="11" numFmtId="2" xfId="0" applyAlignment="1" applyBorder="1" applyFont="1" applyNumberFormat="1">
      <alignment shrinkToFit="0" vertical="center" wrapText="1"/>
    </xf>
    <xf borderId="10" fillId="2" fontId="15" numFmtId="2" xfId="0" applyAlignment="1" applyBorder="1" applyFont="1" applyNumberFormat="1">
      <alignment shrinkToFit="0" vertical="center" wrapText="1"/>
    </xf>
    <xf borderId="10" fillId="2" fontId="17" numFmtId="2" xfId="0" applyAlignment="1" applyBorder="1" applyFont="1" applyNumberFormat="1">
      <alignment horizontal="left" shrinkToFit="0" vertical="center" wrapText="1"/>
    </xf>
    <xf borderId="10" fillId="2" fontId="11" numFmtId="2" xfId="0" applyAlignment="1" applyBorder="1" applyFont="1" applyNumberFormat="1">
      <alignment horizontal="left" shrinkToFit="0" vertical="center" wrapText="1"/>
    </xf>
    <xf borderId="10" fillId="2" fontId="18" numFmtId="49" xfId="0" applyAlignment="1" applyBorder="1" applyFont="1" applyNumberFormat="1">
      <alignment horizontal="left" shrinkToFit="0" vertical="center" wrapText="1"/>
    </xf>
    <xf borderId="10" fillId="2" fontId="18" numFmtId="2" xfId="0" applyAlignment="1" applyBorder="1" applyFont="1" applyNumberFormat="1">
      <alignment horizontal="left" shrinkToFit="0" vertical="center" wrapText="1"/>
    </xf>
    <xf borderId="10" fillId="2" fontId="11" numFmtId="2" xfId="0" applyAlignment="1" applyBorder="1" applyFont="1" applyNumberFormat="1">
      <alignment horizontal="left" readingOrder="0" shrinkToFit="0" vertical="center" wrapText="1"/>
    </xf>
    <xf borderId="10" fillId="2" fontId="18" numFmtId="2" xfId="0" applyAlignment="1" applyBorder="1" applyFont="1" applyNumberFormat="1">
      <alignment horizontal="left" readingOrder="0" shrinkToFit="0" vertical="center" wrapText="1"/>
    </xf>
    <xf borderId="10" fillId="2" fontId="34" numFmtId="0" xfId="0" applyAlignment="1" applyBorder="1" applyFont="1">
      <alignment shrinkToFit="0" vertical="center" wrapText="0"/>
    </xf>
    <xf borderId="10" fillId="2" fontId="11" numFmtId="0" xfId="0" applyAlignment="1" applyBorder="1" applyFont="1">
      <alignment horizontal="center" readingOrder="0" shrinkToFit="0" vertical="center" wrapText="1"/>
    </xf>
    <xf borderId="10" fillId="2" fontId="17" numFmtId="0" xfId="0" applyAlignment="1" applyBorder="1" applyFont="1">
      <alignment shrinkToFit="0" vertical="center" wrapText="1"/>
    </xf>
    <xf borderId="10" fillId="2" fontId="11" numFmtId="2" xfId="0" applyAlignment="1" applyBorder="1" applyFont="1" applyNumberFormat="1">
      <alignment readingOrder="0" shrinkToFit="0" vertical="center" wrapText="1"/>
    </xf>
    <xf borderId="10" fillId="2" fontId="15" numFmtId="2" xfId="0" applyAlignment="1" applyBorder="1" applyFont="1" applyNumberFormat="1">
      <alignment readingOrder="0" shrinkToFit="0" vertical="center" wrapText="1"/>
    </xf>
    <xf borderId="10" fillId="2" fontId="17" numFmtId="2" xfId="0" applyAlignment="1" applyBorder="1" applyFont="1" applyNumberFormat="1">
      <alignment horizontal="left" readingOrder="0" shrinkToFit="0" vertical="center" wrapText="1"/>
    </xf>
    <xf borderId="10" fillId="2" fontId="35" numFmtId="0" xfId="0" applyAlignment="1" applyBorder="1" applyFont="1">
      <alignment shrinkToFit="0" vertical="center" wrapText="0"/>
    </xf>
    <xf borderId="0" fillId="2" fontId="12" numFmtId="0" xfId="0" applyAlignment="1" applyFont="1">
      <alignment horizontal="center" shrinkToFit="0" vertical="center" wrapText="1"/>
    </xf>
    <xf borderId="10" fillId="2" fontId="18" numFmtId="49" xfId="0" applyAlignment="1" applyBorder="1" applyFont="1" applyNumberFormat="1">
      <alignment horizontal="left" readingOrder="0" shrinkToFit="0" vertical="center" wrapText="1"/>
    </xf>
    <xf borderId="10" fillId="2" fontId="36" numFmtId="0" xfId="0" applyAlignment="1" applyBorder="1" applyFont="1">
      <alignment shrinkToFit="0" vertical="center" wrapText="0"/>
    </xf>
    <xf borderId="0" fillId="2" fontId="0" numFmtId="0" xfId="0" applyAlignment="1" applyFont="1">
      <alignment horizontal="center" shrinkToFit="0" vertical="center" wrapText="1"/>
    </xf>
    <xf borderId="0" fillId="2" fontId="0" numFmtId="0" xfId="0" applyAlignment="1" applyFont="1">
      <alignment shrinkToFit="0" wrapText="0"/>
    </xf>
    <xf borderId="5" fillId="2" fontId="37" numFmtId="2" xfId="0" applyAlignment="1" applyBorder="1" applyFont="1" applyNumberFormat="1">
      <alignment horizontal="left" readingOrder="0" shrinkToFit="0" vertical="center" wrapText="1"/>
    </xf>
    <xf borderId="0" fillId="2" fontId="31" numFmtId="0" xfId="0" applyAlignment="1" applyFont="1">
      <alignment readingOrder="0" shrinkToFit="0" vertical="center" wrapText="1"/>
    </xf>
    <xf borderId="12" fillId="2" fontId="17" numFmtId="0" xfId="0" applyAlignment="1" applyBorder="1" applyFont="1">
      <alignment readingOrder="0" shrinkToFit="0" vertical="center" wrapText="1"/>
    </xf>
    <xf borderId="10" fillId="2" fontId="38" numFmtId="0" xfId="0" applyAlignment="1" applyBorder="1" applyFont="1">
      <alignment readingOrder="0" shrinkToFit="0" vertical="center" wrapText="0"/>
    </xf>
    <xf borderId="0" fillId="2" fontId="39" numFmtId="0" xfId="0" applyAlignment="1" applyFont="1">
      <alignment readingOrder="0" shrinkToFit="0" vertical="center" wrapText="0"/>
    </xf>
    <xf borderId="0" fillId="2" fontId="12" numFmtId="0" xfId="0" applyAlignment="1" applyFont="1">
      <alignment horizontal="center" shrinkToFit="0" vertical="center" wrapText="1"/>
    </xf>
    <xf borderId="15" fillId="2" fontId="11" numFmtId="0" xfId="0" applyAlignment="1" applyBorder="1" applyFont="1">
      <alignment horizontal="center" readingOrder="0" shrinkToFit="0" vertical="center" wrapText="1"/>
    </xf>
    <xf borderId="15" fillId="2" fontId="17" numFmtId="0" xfId="0" applyAlignment="1" applyBorder="1" applyFont="1">
      <alignment readingOrder="0" shrinkToFit="0" vertical="center" wrapText="1"/>
    </xf>
    <xf borderId="15" fillId="2" fontId="11" numFmtId="2" xfId="0" applyAlignment="1" applyBorder="1" applyFont="1" applyNumberFormat="1">
      <alignment shrinkToFit="0" vertical="center" wrapText="1"/>
    </xf>
    <xf borderId="15" fillId="2" fontId="15" numFmtId="2" xfId="0" applyAlignment="1" applyBorder="1" applyFont="1" applyNumberFormat="1">
      <alignment shrinkToFit="0" vertical="center" wrapText="1"/>
    </xf>
    <xf borderId="15" fillId="2" fontId="17" numFmtId="2" xfId="0" applyAlignment="1" applyBorder="1" applyFont="1" applyNumberFormat="1">
      <alignment horizontal="left" readingOrder="0" shrinkToFit="0" vertical="center" wrapText="1"/>
    </xf>
    <xf borderId="15" fillId="2" fontId="11" numFmtId="2" xfId="0" applyAlignment="1" applyBorder="1" applyFont="1" applyNumberFormat="1">
      <alignment horizontal="left" readingOrder="0" shrinkToFit="0" vertical="center" wrapText="1"/>
    </xf>
    <xf borderId="0" fillId="2" fontId="11" numFmtId="49" xfId="0" applyAlignment="1" applyFont="1" applyNumberFormat="1">
      <alignment readingOrder="0" shrinkToFit="0" wrapText="1"/>
    </xf>
    <xf borderId="15" fillId="2" fontId="18" numFmtId="2" xfId="0" applyAlignment="1" applyBorder="1" applyFont="1" applyNumberFormat="1">
      <alignment horizontal="left" readingOrder="0" shrinkToFit="0" vertical="center" wrapText="1"/>
    </xf>
    <xf borderId="0" fillId="2" fontId="40" numFmtId="0" xfId="0" applyAlignment="1" applyFont="1">
      <alignment horizontal="center" readingOrder="0" shrinkToFit="0" vertical="center" wrapText="0"/>
    </xf>
    <xf borderId="16" fillId="2" fontId="12" numFmtId="0" xfId="0" applyAlignment="1" applyBorder="1" applyFont="1">
      <alignment horizontal="center" readingOrder="0" shrinkToFit="0" vertical="center" wrapText="0"/>
    </xf>
    <xf borderId="10" fillId="2" fontId="15" numFmtId="0" xfId="0" applyAlignment="1" applyBorder="1" applyFont="1">
      <alignment horizontal="left" shrinkToFit="0" vertical="center" wrapText="1"/>
    </xf>
    <xf borderId="16" fillId="2" fontId="17" numFmtId="0" xfId="0" applyAlignment="1" applyBorder="1" applyFont="1">
      <alignment shrinkToFit="0" vertical="center" wrapText="1"/>
    </xf>
    <xf borderId="16" fillId="2" fontId="11" numFmtId="2" xfId="0" applyAlignment="1" applyBorder="1" applyFont="1" applyNumberFormat="1">
      <alignment readingOrder="0" shrinkToFit="0" vertical="center" wrapText="1"/>
    </xf>
    <xf borderId="16" fillId="2" fontId="15" numFmtId="2" xfId="0" applyAlignment="1" applyBorder="1" applyFont="1" applyNumberFormat="1">
      <alignment readingOrder="0" shrinkToFit="0" vertical="center" wrapText="1"/>
    </xf>
    <xf borderId="16" fillId="2" fontId="16" numFmtId="0" xfId="0" applyAlignment="1" applyBorder="1" applyFont="1">
      <alignment horizontal="left" readingOrder="0" shrinkToFit="0" vertical="center" wrapText="0"/>
    </xf>
    <xf borderId="16" fillId="2" fontId="12" numFmtId="0" xfId="0" applyAlignment="1" applyBorder="1" applyFont="1">
      <alignment readingOrder="0" shrinkToFit="0" wrapText="0"/>
    </xf>
    <xf borderId="16" fillId="2" fontId="31" numFmtId="0" xfId="0" applyAlignment="1" applyBorder="1" applyFont="1">
      <alignment readingOrder="0" shrinkToFit="0" wrapText="1"/>
    </xf>
    <xf borderId="16" fillId="2" fontId="12" numFmtId="0" xfId="0" applyAlignment="1" applyBorder="1" applyFont="1">
      <alignment readingOrder="0" shrinkToFit="0" vertical="center" wrapText="0"/>
    </xf>
    <xf borderId="10" fillId="2" fontId="18" numFmtId="0" xfId="0" applyAlignment="1" applyBorder="1" applyFont="1">
      <alignment horizontal="left" shrinkToFit="0" vertical="center" wrapText="1"/>
    </xf>
    <xf borderId="16" fillId="2" fontId="12" numFmtId="0" xfId="0" applyAlignment="1" applyBorder="1" applyFont="1">
      <alignment horizontal="center" shrinkToFit="0" vertical="center" wrapText="1"/>
    </xf>
    <xf borderId="10" fillId="2" fontId="18" numFmtId="0" xfId="0" applyAlignment="1" applyBorder="1" applyFont="1">
      <alignment horizontal="left" readingOrder="0" shrinkToFit="0" vertical="center" wrapText="1"/>
    </xf>
    <xf borderId="16" fillId="2" fontId="17" numFmtId="0" xfId="0" applyAlignment="1" applyBorder="1" applyFont="1">
      <alignment readingOrder="0" shrinkToFit="0" vertical="center" wrapText="1"/>
    </xf>
    <xf borderId="5" fillId="2" fontId="11" numFmtId="0" xfId="0" applyAlignment="1" applyBorder="1" applyFont="1">
      <alignment horizontal="center" readingOrder="0" shrinkToFit="0" vertical="center" wrapText="1"/>
    </xf>
    <xf borderId="0" fillId="0" fontId="12" numFmtId="0" xfId="0" applyAlignment="1" applyFont="1">
      <alignment horizontal="center" shrinkToFit="0" vertical="center" wrapText="1"/>
    </xf>
  </cellXfs>
  <cellStyles count="1">
    <cellStyle xfId="0" name="Normal" builtinId="0"/>
  </cellStyles>
  <dxfs count="4">
    <dxf>
      <font>
        <b/>
      </font>
      <fill>
        <patternFill patternType="none"/>
      </fill>
      <alignment shrinkToFit="0" wrapText="0"/>
      <border/>
    </dxf>
    <dxf>
      <font>
        <b/>
        <color rgb="FF000000"/>
      </font>
      <fill>
        <patternFill patternType="none"/>
      </fill>
      <alignment shrinkToFit="0" wrapText="0"/>
      <border/>
    </dxf>
    <dxf>
      <font/>
      <fill>
        <patternFill patternType="none"/>
      </fill>
      <alignment shrinkToFit="0" wrapText="0"/>
      <border/>
    </dxf>
    <dxf>
      <font>
        <color rgb="FF7F7F7F"/>
      </font>
      <fill>
        <patternFill patternType="none"/>
      </fill>
      <alignment shrinkToFit="0" wrapText="0"/>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315D71"/>
    <outlinePr summaryBelow="0" summaryRight="0"/>
    <pageSetUpPr fitToPage="1"/>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5.57"/>
    <col customWidth="1" min="2" max="2" width="8.0"/>
    <col customWidth="1" min="3" max="3" width="18.71"/>
    <col customWidth="1" min="4" max="4" width="23.29"/>
    <col customWidth="1" min="5" max="5" width="17.0"/>
    <col customWidth="1" min="6" max="6" width="25.14"/>
    <col customWidth="1" min="7" max="7" width="11.71"/>
    <col customWidth="1" min="8" max="8" width="47.0"/>
    <col customWidth="1" min="9" max="9" width="16.71"/>
    <col customWidth="1" min="10" max="10" width="13.57"/>
    <col customWidth="1" min="11" max="11" width="45.57"/>
    <col customWidth="1" min="12" max="12" width="14.14"/>
    <col customWidth="1" min="13" max="13" width="12.43"/>
  </cols>
  <sheetData>
    <row r="1" ht="30.0" customHeight="1">
      <c r="A1" s="4" t="s">
        <v>23</v>
      </c>
      <c r="D1" s="5" t="s">
        <v>24</v>
      </c>
      <c r="E1" s="6"/>
      <c r="F1" s="7"/>
      <c r="G1" s="7"/>
      <c r="H1" s="7"/>
      <c r="I1" s="7"/>
      <c r="J1" s="7"/>
      <c r="K1" s="8" t="s">
        <v>25</v>
      </c>
      <c r="L1" s="6"/>
      <c r="M1" s="9"/>
      <c r="N1" s="10"/>
      <c r="O1" s="10"/>
      <c r="P1" s="10"/>
      <c r="Q1" s="10"/>
    </row>
    <row r="2" ht="1.5" customHeight="1">
      <c r="A2" s="11"/>
      <c r="B2" s="12"/>
      <c r="C2" s="13" t="s">
        <v>26</v>
      </c>
      <c r="D2" s="14"/>
      <c r="E2" s="15"/>
      <c r="F2" s="16"/>
      <c r="G2" s="16"/>
      <c r="H2" s="16"/>
      <c r="I2" s="16"/>
      <c r="J2" s="16"/>
      <c r="K2" s="16"/>
      <c r="L2" s="17"/>
      <c r="M2" s="18"/>
      <c r="N2" s="19"/>
      <c r="O2" s="19"/>
      <c r="P2" s="19"/>
      <c r="Q2" s="19"/>
    </row>
    <row r="3" ht="39.75" customHeight="1">
      <c r="A3" s="20" t="s">
        <v>27</v>
      </c>
      <c r="B3" s="20" t="s">
        <v>28</v>
      </c>
      <c r="C3" s="21" t="s">
        <v>29</v>
      </c>
      <c r="D3" s="21" t="s">
        <v>30</v>
      </c>
      <c r="E3" s="22" t="s">
        <v>31</v>
      </c>
      <c r="F3" s="23" t="s">
        <v>32</v>
      </c>
      <c r="G3" s="23" t="s">
        <v>33</v>
      </c>
      <c r="H3" s="23" t="s">
        <v>34</v>
      </c>
      <c r="I3" s="23" t="s">
        <v>35</v>
      </c>
      <c r="J3" s="23" t="s">
        <v>5</v>
      </c>
      <c r="K3" s="23" t="s">
        <v>36</v>
      </c>
      <c r="L3" s="24" t="s">
        <v>37</v>
      </c>
      <c r="M3" s="24" t="s">
        <v>38</v>
      </c>
      <c r="N3" s="3"/>
      <c r="O3" s="3"/>
      <c r="P3" s="3"/>
      <c r="Q3" s="3"/>
    </row>
    <row r="4" ht="109.5" customHeight="1">
      <c r="A4" s="25">
        <v>1.0</v>
      </c>
      <c r="B4" s="26" t="s">
        <v>12</v>
      </c>
      <c r="C4" s="27" t="s">
        <v>39</v>
      </c>
      <c r="D4" s="28" t="s">
        <v>8</v>
      </c>
      <c r="E4" s="29" t="s">
        <v>9</v>
      </c>
      <c r="F4" s="30" t="s">
        <v>40</v>
      </c>
      <c r="G4" s="31" t="s">
        <v>10</v>
      </c>
      <c r="H4" s="32" t="s">
        <v>41</v>
      </c>
      <c r="I4" s="33" t="s">
        <v>10</v>
      </c>
      <c r="J4" s="32" t="s">
        <v>17</v>
      </c>
      <c r="K4" s="34" t="s">
        <v>42</v>
      </c>
      <c r="L4" s="35" t="str">
        <f>HYPERLINK("https://drive.google.com/open?id=0B3VHKZAzdlnOYWhJaGRpY3Vjb1k","projektová fiše")</f>
        <v>projektová fiše</v>
      </c>
      <c r="M4" s="36"/>
      <c r="N4" s="3"/>
      <c r="O4" s="3"/>
      <c r="P4" s="3"/>
      <c r="Q4" s="3"/>
    </row>
    <row r="5" ht="109.5" customHeight="1">
      <c r="A5" s="25">
        <v>2.0</v>
      </c>
      <c r="B5" s="26" t="s">
        <v>12</v>
      </c>
      <c r="C5" s="27" t="s">
        <v>39</v>
      </c>
      <c r="D5" s="28" t="s">
        <v>14</v>
      </c>
      <c r="E5" s="29" t="s">
        <v>15</v>
      </c>
      <c r="F5" s="30" t="s">
        <v>43</v>
      </c>
      <c r="G5" s="31" t="s">
        <v>10</v>
      </c>
      <c r="H5" s="32" t="s">
        <v>44</v>
      </c>
      <c r="I5" s="33" t="s">
        <v>10</v>
      </c>
      <c r="J5" s="32" t="s">
        <v>45</v>
      </c>
      <c r="K5" s="34" t="s">
        <v>46</v>
      </c>
      <c r="L5" s="35" t="str">
        <f>HYPERLINK("https://drive.google.com/open?id=0B3VHKZAzdlnOSUh6clk1enVSS2s","projektová fiše")</f>
        <v>projektová fiše</v>
      </c>
      <c r="M5" s="36"/>
      <c r="N5" s="3"/>
      <c r="O5" s="3"/>
      <c r="P5" s="3"/>
      <c r="Q5" s="3"/>
    </row>
    <row r="6" ht="109.5" customHeight="1">
      <c r="A6" s="25">
        <v>3.0</v>
      </c>
      <c r="B6" s="26" t="s">
        <v>12</v>
      </c>
      <c r="C6" s="27" t="s">
        <v>39</v>
      </c>
      <c r="D6" s="28" t="s">
        <v>14</v>
      </c>
      <c r="E6" s="29" t="s">
        <v>15</v>
      </c>
      <c r="F6" s="30" t="s">
        <v>48</v>
      </c>
      <c r="G6" s="31" t="s">
        <v>10</v>
      </c>
      <c r="H6" s="32" t="s">
        <v>49</v>
      </c>
      <c r="I6" s="33" t="s">
        <v>10</v>
      </c>
      <c r="J6" s="32" t="s">
        <v>50</v>
      </c>
      <c r="K6" s="34" t="s">
        <v>51</v>
      </c>
      <c r="L6" s="35" t="str">
        <f>HYPERLINK("https://drive.google.com/open?id=0B3VHKZAzdlnOblhUN1R2VG9vWVU","projektová fiše")</f>
        <v>projektová fiše</v>
      </c>
      <c r="M6" s="36"/>
      <c r="N6" s="3"/>
      <c r="O6" s="3"/>
      <c r="P6" s="3"/>
      <c r="Q6" s="3"/>
    </row>
    <row r="7" ht="109.5" customHeight="1">
      <c r="A7" s="25">
        <v>4.0</v>
      </c>
      <c r="B7" s="26" t="s">
        <v>12</v>
      </c>
      <c r="C7" s="27" t="s">
        <v>39</v>
      </c>
      <c r="D7" s="28" t="s">
        <v>14</v>
      </c>
      <c r="E7" s="29" t="s">
        <v>20</v>
      </c>
      <c r="F7" s="30" t="s">
        <v>58</v>
      </c>
      <c r="G7" s="31" t="s">
        <v>10</v>
      </c>
      <c r="H7" s="32" t="s">
        <v>59</v>
      </c>
      <c r="I7" s="33" t="s">
        <v>10</v>
      </c>
      <c r="J7" s="32" t="s">
        <v>50</v>
      </c>
      <c r="K7" s="32" t="s">
        <v>60</v>
      </c>
      <c r="L7" s="35" t="str">
        <f>HYPERLINK("https://drive.google.com/open?id=0B3VHKZAzdlnObG5keVRYdzI3Zjg","projektová fiše")</f>
        <v>projektová fiše</v>
      </c>
      <c r="M7" s="36"/>
      <c r="N7" s="3"/>
      <c r="O7" s="3"/>
      <c r="P7" s="3"/>
      <c r="Q7" s="3"/>
    </row>
    <row r="8" ht="109.5" customHeight="1">
      <c r="A8" s="25">
        <v>5.0</v>
      </c>
      <c r="B8" s="26" t="s">
        <v>12</v>
      </c>
      <c r="C8" s="45" t="s">
        <v>18</v>
      </c>
      <c r="D8" s="28" t="s">
        <v>74</v>
      </c>
      <c r="E8" s="29" t="s">
        <v>76</v>
      </c>
      <c r="F8" s="30" t="s">
        <v>77</v>
      </c>
      <c r="G8" s="31" t="s">
        <v>78</v>
      </c>
      <c r="H8" s="33" t="s">
        <v>79</v>
      </c>
      <c r="I8" s="33" t="s">
        <v>10</v>
      </c>
      <c r="J8" s="46" t="s">
        <v>81</v>
      </c>
      <c r="K8" s="46" t="s">
        <v>83</v>
      </c>
      <c r="L8" s="49" t="str">
        <f>HYPERLINK("https://drive.google.com/open?id=0BwTvCszBSywATC1RTkJQZDVCa0k","projektová fiše")</f>
        <v>projektová fiše</v>
      </c>
      <c r="M8" s="18"/>
      <c r="N8" s="19"/>
      <c r="O8" s="19"/>
      <c r="P8" s="19"/>
      <c r="Q8" s="19"/>
    </row>
    <row r="9" ht="74.25" customHeight="1">
      <c r="A9" s="25">
        <v>6.0</v>
      </c>
      <c r="B9" s="26" t="s">
        <v>12</v>
      </c>
      <c r="C9" s="45" t="s">
        <v>13</v>
      </c>
      <c r="D9" s="28" t="s">
        <v>70</v>
      </c>
      <c r="E9" s="29" t="s">
        <v>85</v>
      </c>
      <c r="F9" s="30" t="s">
        <v>90</v>
      </c>
      <c r="G9" s="31" t="s">
        <v>10</v>
      </c>
      <c r="H9" s="33" t="s">
        <v>92</v>
      </c>
      <c r="I9" s="33" t="s">
        <v>10</v>
      </c>
      <c r="J9" s="33" t="s">
        <v>17</v>
      </c>
      <c r="K9" s="33" t="s">
        <v>93</v>
      </c>
      <c r="L9" s="52" t="str">
        <f>HYPERLINK("https://drive.google.com/file/d/0B6UeJ-VrAN32Ty1hdkgydXUyUUU/view?usp=sharing","projektová fiše")</f>
        <v>projektová fiše</v>
      </c>
      <c r="M9" s="36"/>
      <c r="N9" s="3"/>
      <c r="O9" s="3"/>
      <c r="P9" s="3"/>
      <c r="Q9" s="3"/>
    </row>
    <row r="10" ht="109.5" customHeight="1">
      <c r="A10" s="25">
        <v>7.0</v>
      </c>
      <c r="B10" s="26" t="s">
        <v>12</v>
      </c>
      <c r="C10" s="45" t="s">
        <v>18</v>
      </c>
      <c r="D10" s="28" t="s">
        <v>74</v>
      </c>
      <c r="E10" s="29" t="s">
        <v>76</v>
      </c>
      <c r="F10" s="54" t="s">
        <v>95</v>
      </c>
      <c r="G10" s="56" t="s">
        <v>96</v>
      </c>
      <c r="H10" s="46" t="s">
        <v>97</v>
      </c>
      <c r="I10" s="33" t="s">
        <v>10</v>
      </c>
      <c r="J10" s="33" t="s">
        <v>17</v>
      </c>
      <c r="K10" s="57" t="s">
        <v>98</v>
      </c>
      <c r="L10" s="49" t="str">
        <f>HYPERLINK("https://drive.google.com/open?id=0BwTvCszBSywAaFpqUVBCYm42YnM","projektová fiše")</f>
        <v>projektová fiše</v>
      </c>
      <c r="M10" s="18"/>
      <c r="N10" s="19"/>
      <c r="O10" s="19"/>
      <c r="P10" s="19"/>
      <c r="Q10" s="19"/>
    </row>
    <row r="11" ht="109.5" customHeight="1">
      <c r="A11" s="25">
        <v>8.0</v>
      </c>
      <c r="B11" s="26" t="s">
        <v>12</v>
      </c>
      <c r="C11" s="45" t="s">
        <v>18</v>
      </c>
      <c r="D11" s="28" t="s">
        <v>84</v>
      </c>
      <c r="E11" s="29" t="s">
        <v>91</v>
      </c>
      <c r="F11" s="30" t="s">
        <v>100</v>
      </c>
      <c r="G11" s="31" t="s">
        <v>10</v>
      </c>
      <c r="H11" s="33" t="s">
        <v>101</v>
      </c>
      <c r="I11" s="33" t="s">
        <v>10</v>
      </c>
      <c r="J11" s="46" t="s">
        <v>102</v>
      </c>
      <c r="K11" s="46" t="s">
        <v>103</v>
      </c>
      <c r="L11" s="49" t="str">
        <f>HYPERLINK("https://drive.google.com/open?id=0BwTvCszBSywAeXV6VGt0dTNmTXc","projektová fiše")</f>
        <v>projektová fiše</v>
      </c>
      <c r="M11" s="18"/>
      <c r="N11" s="19"/>
      <c r="O11" s="19"/>
      <c r="P11" s="19"/>
      <c r="Q11" s="19"/>
    </row>
    <row r="12" ht="109.5" customHeight="1">
      <c r="A12" s="25">
        <v>9.0</v>
      </c>
      <c r="B12" s="26" t="s">
        <v>12</v>
      </c>
      <c r="C12" s="45" t="s">
        <v>18</v>
      </c>
      <c r="D12" s="28" t="s">
        <v>84</v>
      </c>
      <c r="E12" s="29" t="s">
        <v>91</v>
      </c>
      <c r="F12" s="30" t="s">
        <v>105</v>
      </c>
      <c r="G12" s="31" t="s">
        <v>106</v>
      </c>
      <c r="H12" s="33" t="s">
        <v>107</v>
      </c>
      <c r="I12" s="33" t="s">
        <v>10</v>
      </c>
      <c r="J12" s="46" t="s">
        <v>102</v>
      </c>
      <c r="K12" s="46" t="s">
        <v>103</v>
      </c>
      <c r="L12" s="49" t="str">
        <f>HYPERLINK("https://drive.google.com/open?id=0BwTvCszBSywAV284d1RSU0wtTlE","projektová fiše")</f>
        <v>projektová fiše</v>
      </c>
      <c r="M12" s="18"/>
      <c r="N12" s="19"/>
      <c r="O12" s="19"/>
      <c r="P12" s="19"/>
      <c r="Q12" s="19"/>
    </row>
    <row r="13" ht="109.5" customHeight="1">
      <c r="A13" s="25">
        <v>10.0</v>
      </c>
      <c r="B13" s="26" t="s">
        <v>12</v>
      </c>
      <c r="C13" s="45" t="s">
        <v>18</v>
      </c>
      <c r="D13" s="28" t="s">
        <v>74</v>
      </c>
      <c r="E13" s="29" t="s">
        <v>76</v>
      </c>
      <c r="F13" s="30" t="s">
        <v>109</v>
      </c>
      <c r="G13" s="31" t="s">
        <v>10</v>
      </c>
      <c r="H13" s="33" t="s">
        <v>110</v>
      </c>
      <c r="I13" s="33" t="s">
        <v>10</v>
      </c>
      <c r="J13" s="33" t="s">
        <v>17</v>
      </c>
      <c r="K13" s="46" t="s">
        <v>111</v>
      </c>
      <c r="L13" s="49" t="str">
        <f>HYPERLINK("https://drive.google.com/file/d/0BwTvCszBSywATW1adGxTdmI3eGM/view?usp=sharing","projektová fiše")</f>
        <v>projektová fiše</v>
      </c>
      <c r="M13" s="18"/>
      <c r="N13" s="19"/>
      <c r="O13" s="19"/>
      <c r="P13" s="19"/>
      <c r="Q13" s="19"/>
    </row>
    <row r="14" ht="109.5" customHeight="1">
      <c r="A14" s="25">
        <v>11.0</v>
      </c>
      <c r="B14" s="26" t="s">
        <v>12</v>
      </c>
      <c r="C14" s="27" t="s">
        <v>39</v>
      </c>
      <c r="D14" s="28" t="s">
        <v>14</v>
      </c>
      <c r="E14" s="29" t="s">
        <v>20</v>
      </c>
      <c r="F14" s="30" t="s">
        <v>115</v>
      </c>
      <c r="G14" s="31" t="s">
        <v>116</v>
      </c>
      <c r="H14" s="32" t="s">
        <v>117</v>
      </c>
      <c r="I14" s="33" t="s">
        <v>10</v>
      </c>
      <c r="J14" s="33" t="s">
        <v>17</v>
      </c>
      <c r="K14" s="34" t="s">
        <v>118</v>
      </c>
      <c r="L14" s="35" t="str">
        <f>HYPERLINK("https://drive.google.com/open?id=1kbSG3aCw0SpC2fPwLGfciqMv_gPhozNg","projektová fiše")</f>
        <v>projektová fiše</v>
      </c>
      <c r="M14" s="36"/>
      <c r="N14" s="3"/>
      <c r="O14" s="3"/>
      <c r="P14" s="3"/>
      <c r="Q14" s="3"/>
    </row>
    <row r="15" ht="58.5" customHeight="1">
      <c r="A15" s="25">
        <v>12.0</v>
      </c>
      <c r="B15" s="26" t="s">
        <v>12</v>
      </c>
      <c r="C15" s="27" t="s">
        <v>39</v>
      </c>
      <c r="D15" s="28" t="s">
        <v>14</v>
      </c>
      <c r="E15" s="29" t="s">
        <v>15</v>
      </c>
      <c r="F15" s="30" t="s">
        <v>119</v>
      </c>
      <c r="G15" s="31" t="s">
        <v>10</v>
      </c>
      <c r="H15" s="32" t="s">
        <v>120</v>
      </c>
      <c r="I15" s="33" t="s">
        <v>10</v>
      </c>
      <c r="J15" s="46" t="s">
        <v>121</v>
      </c>
      <c r="K15" s="34" t="s">
        <v>122</v>
      </c>
      <c r="L15" s="35" t="str">
        <f>HYPERLINK("https://drive.google.com/open?id=0B3VHKZAzdlnOUnZ5OGZ2VFNQNlE","projektová fiše") </f>
        <v>projektová fiše</v>
      </c>
      <c r="M15" s="63" t="str">
        <f>HYPERLINK("https://drive.google.com/file/d/1NZTjntodg4RaU_eqeeJqgeRIxNmlaA4u/view?usp=sharing","projektová fiše II")</f>
        <v>projektová fiše II</v>
      </c>
      <c r="N15" s="3"/>
      <c r="O15" s="3"/>
      <c r="P15" s="3"/>
      <c r="Q15" s="3"/>
    </row>
    <row r="16" ht="109.5" customHeight="1">
      <c r="A16" s="25">
        <v>13.0</v>
      </c>
      <c r="B16" s="26" t="s">
        <v>12</v>
      </c>
      <c r="C16" s="27" t="s">
        <v>39</v>
      </c>
      <c r="D16" s="28" t="s">
        <v>55</v>
      </c>
      <c r="E16" s="29" t="s">
        <v>71</v>
      </c>
      <c r="F16" s="30" t="s">
        <v>123</v>
      </c>
      <c r="G16" s="31" t="s">
        <v>124</v>
      </c>
      <c r="H16" s="32" t="s">
        <v>125</v>
      </c>
      <c r="I16" s="33" t="s">
        <v>10</v>
      </c>
      <c r="J16" s="33" t="s">
        <v>65</v>
      </c>
      <c r="K16" s="34" t="s">
        <v>126</v>
      </c>
      <c r="L16" s="35" t="str">
        <f>HYPERLINK("https://drive.google.com/open?id=1Hr3Zj9E5-B3-1CMqBJYwpE8W8X_20WCL","projektová fiše")</f>
        <v>projektová fiše</v>
      </c>
      <c r="M16" s="36"/>
      <c r="N16" s="3"/>
      <c r="O16" s="3"/>
      <c r="P16" s="3"/>
      <c r="Q16" s="3"/>
    </row>
    <row r="17" ht="109.5" customHeight="1">
      <c r="A17" s="25">
        <v>14.0</v>
      </c>
      <c r="B17" s="26" t="s">
        <v>12</v>
      </c>
      <c r="C17" s="27" t="s">
        <v>39</v>
      </c>
      <c r="D17" s="28" t="s">
        <v>55</v>
      </c>
      <c r="E17" s="29" t="s">
        <v>71</v>
      </c>
      <c r="F17" s="30" t="s">
        <v>127</v>
      </c>
      <c r="G17" s="31" t="s">
        <v>124</v>
      </c>
      <c r="H17" s="33" t="s">
        <v>128</v>
      </c>
      <c r="I17" s="33" t="s">
        <v>10</v>
      </c>
      <c r="J17" s="33" t="s">
        <v>17</v>
      </c>
      <c r="K17" s="32" t="s">
        <v>129</v>
      </c>
      <c r="L17" s="35" t="str">
        <f>HYPERLINK("https://drive.google.com/open?id=1zBBq6Z9GpCUXKjygK-BXgWVhrMUWseHb","projektová fiše")</f>
        <v>projektová fiše</v>
      </c>
      <c r="M17" s="36"/>
      <c r="N17" s="3"/>
      <c r="O17" s="3"/>
      <c r="P17" s="3"/>
      <c r="Q17" s="3"/>
    </row>
    <row r="18" ht="109.5" customHeight="1">
      <c r="A18" s="25">
        <v>15.0</v>
      </c>
      <c r="B18" s="26" t="s">
        <v>12</v>
      </c>
      <c r="C18" s="27" t="s">
        <v>39</v>
      </c>
      <c r="D18" s="28" t="s">
        <v>55</v>
      </c>
      <c r="E18" s="29" t="s">
        <v>71</v>
      </c>
      <c r="F18" s="30" t="s">
        <v>130</v>
      </c>
      <c r="G18" s="31" t="s">
        <v>124</v>
      </c>
      <c r="H18" s="33" t="s">
        <v>131</v>
      </c>
      <c r="I18" s="33" t="s">
        <v>10</v>
      </c>
      <c r="J18" s="33" t="s">
        <v>50</v>
      </c>
      <c r="K18" s="34" t="s">
        <v>132</v>
      </c>
      <c r="L18" s="35" t="str">
        <f>HYPERLINK("https://drive.google.com/open?id=18DbnBSzKBsUwwsU5Va5_wljKRAFWz5K3","projektová fiše")</f>
        <v>projektová fiše</v>
      </c>
      <c r="M18" s="36"/>
      <c r="N18" s="3"/>
      <c r="O18" s="3"/>
      <c r="P18" s="3"/>
      <c r="Q18" s="3"/>
    </row>
    <row r="19" ht="109.5" customHeight="1">
      <c r="A19" s="25">
        <v>16.0</v>
      </c>
      <c r="B19" s="26" t="s">
        <v>12</v>
      </c>
      <c r="C19" s="27" t="s">
        <v>39</v>
      </c>
      <c r="D19" s="28" t="s">
        <v>8</v>
      </c>
      <c r="E19" s="29" t="s">
        <v>9</v>
      </c>
      <c r="F19" s="30" t="s">
        <v>133</v>
      </c>
      <c r="G19" s="31" t="s">
        <v>124</v>
      </c>
      <c r="H19" s="33" t="s">
        <v>134</v>
      </c>
      <c r="I19" s="33" t="s">
        <v>10</v>
      </c>
      <c r="J19" s="33" t="s">
        <v>17</v>
      </c>
      <c r="K19" s="34" t="s">
        <v>135</v>
      </c>
      <c r="L19" s="64" t="str">
        <f>HYPERLINK("https://drive.google.com/open?id=138GDtYG_pcpEU5nw5Ba2I9qup2u7JAYn","projektová fiše")</f>
        <v>projektová fiše</v>
      </c>
      <c r="M19" s="36"/>
      <c r="N19" s="3"/>
      <c r="O19" s="3"/>
      <c r="P19" s="3"/>
      <c r="Q19" s="3"/>
    </row>
    <row r="20" ht="109.5" customHeight="1">
      <c r="A20" s="25">
        <v>17.0</v>
      </c>
      <c r="B20" s="26" t="s">
        <v>12</v>
      </c>
      <c r="C20" s="27" t="s">
        <v>39</v>
      </c>
      <c r="D20" s="28" t="s">
        <v>8</v>
      </c>
      <c r="E20" s="29" t="s">
        <v>9</v>
      </c>
      <c r="F20" s="30" t="s">
        <v>136</v>
      </c>
      <c r="G20" s="31" t="s">
        <v>137</v>
      </c>
      <c r="H20" s="32" t="s">
        <v>138</v>
      </c>
      <c r="I20" s="33" t="s">
        <v>139</v>
      </c>
      <c r="J20" s="33" t="s">
        <v>140</v>
      </c>
      <c r="K20" s="34" t="s">
        <v>141</v>
      </c>
      <c r="L20" s="35" t="str">
        <f>HYPERLINK("https://drive.google.com/open?id=1N520x28_2Cfa13IxqLwF86TD4WZm6iSA","projektová fiše")</f>
        <v>projektová fiše</v>
      </c>
      <c r="M20" s="36"/>
      <c r="N20" s="3"/>
      <c r="O20" s="3"/>
      <c r="P20" s="3"/>
      <c r="Q20" s="3"/>
    </row>
    <row r="21" ht="87.0" customHeight="1">
      <c r="A21" s="25">
        <v>18.0</v>
      </c>
      <c r="B21" s="26" t="s">
        <v>12</v>
      </c>
      <c r="C21" s="45" t="s">
        <v>13</v>
      </c>
      <c r="D21" s="65" t="s">
        <v>70</v>
      </c>
      <c r="E21" s="66" t="s">
        <v>82</v>
      </c>
      <c r="F21" s="30" t="s">
        <v>142</v>
      </c>
      <c r="G21" s="31" t="s">
        <v>143</v>
      </c>
      <c r="H21" s="33" t="s">
        <v>144</v>
      </c>
      <c r="I21" s="33" t="s">
        <v>145</v>
      </c>
      <c r="J21" s="33" t="s">
        <v>146</v>
      </c>
      <c r="K21" s="33" t="s">
        <v>147</v>
      </c>
      <c r="L21" s="52" t="str">
        <f>HYPERLINK("https://drive.google.com/file/d/0B6UeJ-VrAN32LWh0cE54S09XamM/view?usp=sharing","projektová fiše")</f>
        <v>projektová fiše</v>
      </c>
      <c r="M21" s="36"/>
      <c r="N21" s="3"/>
      <c r="O21" s="3"/>
      <c r="P21" s="3"/>
      <c r="Q21" s="3"/>
    </row>
    <row r="22" ht="87.0" customHeight="1">
      <c r="A22" s="25">
        <v>19.0</v>
      </c>
      <c r="B22" s="26" t="s">
        <v>12</v>
      </c>
      <c r="C22" s="45" t="s">
        <v>13</v>
      </c>
      <c r="D22" s="65" t="s">
        <v>70</v>
      </c>
      <c r="E22" s="66" t="s">
        <v>88</v>
      </c>
      <c r="F22" s="30" t="s">
        <v>148</v>
      </c>
      <c r="G22" s="31" t="s">
        <v>149</v>
      </c>
      <c r="H22" s="33" t="s">
        <v>150</v>
      </c>
      <c r="I22" s="32" t="s">
        <v>139</v>
      </c>
      <c r="J22" s="33" t="s">
        <v>65</v>
      </c>
      <c r="K22" s="34" t="s">
        <v>151</v>
      </c>
      <c r="L22" s="67" t="str">
        <f>HYPERLINK("https://drive.google.com/file/d/1vaGW1plxqrRktsMZ00NogvqZ4xDnjL8g/view?usp=sharing","projektová fiše")</f>
        <v>projektová fiše</v>
      </c>
      <c r="M22" s="36"/>
      <c r="N22" s="3"/>
      <c r="O22" s="3"/>
      <c r="P22" s="3"/>
      <c r="Q22" s="3"/>
    </row>
    <row r="23" ht="52.5" customHeight="1">
      <c r="A23" s="25">
        <v>20.0</v>
      </c>
      <c r="B23" s="26" t="s">
        <v>12</v>
      </c>
      <c r="C23" s="45" t="s">
        <v>13</v>
      </c>
      <c r="D23" s="28" t="s">
        <v>70</v>
      </c>
      <c r="E23" s="66" t="s">
        <v>88</v>
      </c>
      <c r="F23" s="30" t="s">
        <v>152</v>
      </c>
      <c r="G23" s="31" t="s">
        <v>143</v>
      </c>
      <c r="H23" s="33"/>
      <c r="I23" s="32"/>
      <c r="J23" s="33" t="s">
        <v>153</v>
      </c>
      <c r="K23" s="34" t="s">
        <v>151</v>
      </c>
      <c r="L23" s="25"/>
      <c r="M23" s="36"/>
      <c r="N23" s="3"/>
      <c r="O23" s="3"/>
      <c r="P23" s="3"/>
      <c r="Q23" s="3"/>
    </row>
    <row r="24" ht="66.75" customHeight="1">
      <c r="A24" s="25">
        <v>21.0</v>
      </c>
      <c r="B24" s="26" t="s">
        <v>12</v>
      </c>
      <c r="C24" s="45" t="s">
        <v>13</v>
      </c>
      <c r="D24" s="28" t="s">
        <v>70</v>
      </c>
      <c r="E24" s="29" t="s">
        <v>85</v>
      </c>
      <c r="F24" s="30" t="s">
        <v>154</v>
      </c>
      <c r="G24" s="31" t="s">
        <v>143</v>
      </c>
      <c r="H24" s="33"/>
      <c r="I24" s="32"/>
      <c r="J24" s="33" t="s">
        <v>153</v>
      </c>
      <c r="K24" s="34" t="s">
        <v>151</v>
      </c>
      <c r="L24" s="25"/>
      <c r="M24" s="36"/>
      <c r="N24" s="3"/>
      <c r="O24" s="3"/>
      <c r="P24" s="3"/>
      <c r="Q24" s="3"/>
    </row>
    <row r="25" ht="109.5" customHeight="1">
      <c r="A25" s="25">
        <v>22.0</v>
      </c>
      <c r="B25" s="26" t="s">
        <v>12</v>
      </c>
      <c r="C25" s="27" t="s">
        <v>39</v>
      </c>
      <c r="D25" s="28" t="s">
        <v>55</v>
      </c>
      <c r="E25" s="29" t="s">
        <v>75</v>
      </c>
      <c r="F25" s="30" t="s">
        <v>155</v>
      </c>
      <c r="G25" s="31" t="s">
        <v>156</v>
      </c>
      <c r="H25" s="32" t="s">
        <v>157</v>
      </c>
      <c r="I25" s="33" t="s">
        <v>10</v>
      </c>
      <c r="J25" s="33" t="s">
        <v>17</v>
      </c>
      <c r="K25" s="32" t="s">
        <v>158</v>
      </c>
      <c r="L25" s="35" t="str">
        <f>HYPERLINK("https://drive.google.com/open?id=0B3VHKZAzdlnOaEV0cVVtMWlSOGc","projektová fiše")</f>
        <v>projektová fiše</v>
      </c>
      <c r="M25" s="36"/>
      <c r="N25" s="3"/>
      <c r="O25" s="3"/>
      <c r="P25" s="3"/>
      <c r="Q25" s="3"/>
    </row>
    <row r="26" ht="109.5" customHeight="1">
      <c r="A26" s="25">
        <v>23.0</v>
      </c>
      <c r="B26" s="26" t="s">
        <v>12</v>
      </c>
      <c r="C26" s="27" t="s">
        <v>39</v>
      </c>
      <c r="D26" s="28" t="s">
        <v>55</v>
      </c>
      <c r="E26" s="29" t="s">
        <v>71</v>
      </c>
      <c r="F26" s="30" t="s">
        <v>159</v>
      </c>
      <c r="G26" s="31" t="s">
        <v>156</v>
      </c>
      <c r="H26" s="32" t="s">
        <v>160</v>
      </c>
      <c r="I26" s="33" t="s">
        <v>10</v>
      </c>
      <c r="J26" s="33" t="s">
        <v>11</v>
      </c>
      <c r="K26" s="34" t="s">
        <v>161</v>
      </c>
      <c r="L26" s="67" t="str">
        <f>HYPERLINK("https://drive.google.com/open?id=0B3VHKZAzdlnORDdmeDBORjA4aDA","projektová fiše")</f>
        <v>projektová fiše</v>
      </c>
      <c r="M26" s="36"/>
      <c r="N26" s="3"/>
      <c r="O26" s="3"/>
      <c r="P26" s="3"/>
      <c r="Q26" s="3"/>
    </row>
    <row r="27" ht="109.5" customHeight="1">
      <c r="A27" s="25">
        <v>24.0</v>
      </c>
      <c r="B27" s="26" t="s">
        <v>12</v>
      </c>
      <c r="C27" s="27" t="s">
        <v>39</v>
      </c>
      <c r="D27" s="28" t="s">
        <v>55</v>
      </c>
      <c r="E27" s="29" t="s">
        <v>71</v>
      </c>
      <c r="F27" s="30" t="s">
        <v>162</v>
      </c>
      <c r="G27" s="31" t="s">
        <v>156</v>
      </c>
      <c r="H27" s="32" t="s">
        <v>163</v>
      </c>
      <c r="I27" s="33" t="s">
        <v>10</v>
      </c>
      <c r="J27" s="33" t="s">
        <v>17</v>
      </c>
      <c r="K27" s="68" t="s">
        <v>164</v>
      </c>
      <c r="L27" s="64" t="str">
        <f>HYPERLINK("https://drive.google.com/open?id=0B3VHKZAzdlnOYV9XM2k5b0R0QTQ","projektová fiše")</f>
        <v>projektová fiše</v>
      </c>
      <c r="M27" s="36"/>
      <c r="N27" s="3"/>
      <c r="O27" s="3"/>
      <c r="P27" s="3"/>
      <c r="Q27" s="3"/>
    </row>
    <row r="28" ht="109.5" customHeight="1">
      <c r="A28" s="25">
        <v>25.0</v>
      </c>
      <c r="B28" s="26" t="s">
        <v>12</v>
      </c>
      <c r="C28" s="45" t="s">
        <v>18</v>
      </c>
      <c r="D28" s="28" t="s">
        <v>87</v>
      </c>
      <c r="E28" s="29" t="s">
        <v>94</v>
      </c>
      <c r="F28" s="30" t="s">
        <v>165</v>
      </c>
      <c r="G28" s="31" t="s">
        <v>166</v>
      </c>
      <c r="H28" s="46" t="s">
        <v>167</v>
      </c>
      <c r="I28" s="33" t="s">
        <v>63</v>
      </c>
      <c r="J28" s="33" t="s">
        <v>68</v>
      </c>
      <c r="K28" s="46" t="s">
        <v>168</v>
      </c>
      <c r="L28" s="49" t="str">
        <f>HYPERLINK("https://drive.google.com/open?id=0BwTvCszBSywASVhfMkNOa21zZHc","projektová fiše")</f>
        <v>projektová fiše</v>
      </c>
      <c r="M28" s="18"/>
      <c r="N28" s="19"/>
      <c r="O28" s="19"/>
      <c r="P28" s="19"/>
      <c r="Q28" s="19"/>
    </row>
    <row r="29" ht="109.5" customHeight="1">
      <c r="A29" s="25">
        <v>26.0</v>
      </c>
      <c r="B29" s="26" t="s">
        <v>12</v>
      </c>
      <c r="C29" s="27" t="s">
        <v>39</v>
      </c>
      <c r="D29" s="28" t="s">
        <v>8</v>
      </c>
      <c r="E29" s="29" t="s">
        <v>9</v>
      </c>
      <c r="F29" s="30" t="s">
        <v>169</v>
      </c>
      <c r="G29" s="31" t="s">
        <v>124</v>
      </c>
      <c r="H29" s="32" t="s">
        <v>170</v>
      </c>
      <c r="I29" s="33" t="s">
        <v>171</v>
      </c>
      <c r="J29" s="33" t="s">
        <v>17</v>
      </c>
      <c r="K29" s="34" t="s">
        <v>172</v>
      </c>
      <c r="L29" s="35" t="str">
        <f>HYPERLINK("https://drive.google.com/open?id=1TKngOBOQY_gtkphonqXNpLFSsacElsON","projektová fiše")</f>
        <v>projektová fiše</v>
      </c>
      <c r="M29" s="36"/>
      <c r="N29" s="3"/>
      <c r="O29" s="3"/>
      <c r="P29" s="3"/>
      <c r="Q29" s="3"/>
    </row>
    <row r="30" ht="109.5" customHeight="1">
      <c r="A30" s="25">
        <v>27.0</v>
      </c>
      <c r="B30" s="26" t="s">
        <v>12</v>
      </c>
      <c r="C30" s="27" t="s">
        <v>39</v>
      </c>
      <c r="D30" s="28" t="s">
        <v>14</v>
      </c>
      <c r="E30" s="29" t="s">
        <v>20</v>
      </c>
      <c r="F30" s="30" t="s">
        <v>173</v>
      </c>
      <c r="G30" s="31" t="s">
        <v>174</v>
      </c>
      <c r="H30" s="32" t="s">
        <v>175</v>
      </c>
      <c r="I30" s="33" t="s">
        <v>10</v>
      </c>
      <c r="J30" s="33" t="s">
        <v>17</v>
      </c>
      <c r="K30" s="34" t="s">
        <v>176</v>
      </c>
      <c r="L30" s="35" t="str">
        <f>HYPERLINK("https://drive.google.com/open?id=1iNBDS31ZgwrX-amYR5HAv56Vx4tpXsw8","projektová fiše")</f>
        <v>projektová fiše</v>
      </c>
      <c r="M30" s="36"/>
      <c r="N30" s="3"/>
      <c r="O30" s="3"/>
      <c r="P30" s="3"/>
      <c r="Q30" s="3"/>
    </row>
    <row r="31" ht="109.5" customHeight="1">
      <c r="A31" s="25">
        <v>28.0</v>
      </c>
      <c r="B31" s="26" t="s">
        <v>12</v>
      </c>
      <c r="C31" s="45" t="s">
        <v>13</v>
      </c>
      <c r="D31" s="65" t="s">
        <v>70</v>
      </c>
      <c r="E31" s="66" t="s">
        <v>82</v>
      </c>
      <c r="F31" s="54" t="s">
        <v>177</v>
      </c>
      <c r="G31" s="31" t="s">
        <v>178</v>
      </c>
      <c r="H31" s="33" t="s">
        <v>179</v>
      </c>
      <c r="I31" s="33" t="s">
        <v>139</v>
      </c>
      <c r="J31" s="33" t="s">
        <v>180</v>
      </c>
      <c r="K31" s="33" t="s">
        <v>181</v>
      </c>
      <c r="L31" s="52" t="str">
        <f>HYPERLINK("https://drive.google.com/file/d/0B6UeJ-VrAN32M3VoZTk4X1Mxb1k/view?usp=sharing","projektová fiše")</f>
        <v>projektová fiše</v>
      </c>
      <c r="M31" s="36"/>
      <c r="N31" s="3"/>
      <c r="O31" s="3"/>
      <c r="P31" s="3"/>
      <c r="Q31" s="3"/>
    </row>
    <row r="32" ht="109.5" customHeight="1">
      <c r="A32" s="25">
        <v>29.0</v>
      </c>
      <c r="B32" s="26" t="s">
        <v>12</v>
      </c>
      <c r="C32" s="45" t="s">
        <v>13</v>
      </c>
      <c r="D32" s="65" t="s">
        <v>70</v>
      </c>
      <c r="E32" s="66" t="s">
        <v>82</v>
      </c>
      <c r="F32" s="30" t="s">
        <v>182</v>
      </c>
      <c r="G32" s="31" t="s">
        <v>183</v>
      </c>
      <c r="H32" s="32" t="s">
        <v>184</v>
      </c>
      <c r="I32" s="33" t="s">
        <v>139</v>
      </c>
      <c r="J32" s="33" t="s">
        <v>180</v>
      </c>
      <c r="K32" s="33" t="s">
        <v>185</v>
      </c>
      <c r="L32" s="52" t="str">
        <f>HYPERLINK("https://drive.google.com/file/d/0B6UeJ-VrAN32ZzJfM2xmWlRDZEk/view?usp=sharing","projektová fiše")</f>
        <v>projektová fiše</v>
      </c>
      <c r="M32" s="36"/>
      <c r="N32" s="3"/>
      <c r="O32" s="3"/>
      <c r="P32" s="3"/>
      <c r="Q32" s="3"/>
    </row>
    <row r="33" ht="71.25" customHeight="1">
      <c r="A33" s="25">
        <v>30.0</v>
      </c>
      <c r="B33" s="26" t="s">
        <v>12</v>
      </c>
      <c r="C33" s="45" t="s">
        <v>13</v>
      </c>
      <c r="D33" s="65" t="s">
        <v>70</v>
      </c>
      <c r="E33" s="66" t="s">
        <v>82</v>
      </c>
      <c r="F33" s="30" t="s">
        <v>186</v>
      </c>
      <c r="G33" s="31" t="s">
        <v>143</v>
      </c>
      <c r="H33" s="33" t="s">
        <v>187</v>
      </c>
      <c r="I33" s="33" t="s">
        <v>63</v>
      </c>
      <c r="J33" s="46" t="s">
        <v>188</v>
      </c>
      <c r="K33" s="34" t="s">
        <v>189</v>
      </c>
      <c r="L33" s="52" t="str">
        <f>HYPERLINK("https://drive.google.com/file/d/0B6UeJ-VrAN32eWp1eThUZThkZjA/view?usp=sharing","projektová fiše")</f>
        <v>projektová fiše</v>
      </c>
      <c r="M33" s="36"/>
      <c r="N33" s="3"/>
      <c r="O33" s="3"/>
      <c r="P33" s="3"/>
      <c r="Q33" s="3"/>
    </row>
    <row r="34" ht="109.5" customHeight="1">
      <c r="A34" s="25">
        <v>31.0</v>
      </c>
      <c r="B34" s="26" t="s">
        <v>12</v>
      </c>
      <c r="C34" s="27" t="s">
        <v>39</v>
      </c>
      <c r="D34" s="28" t="s">
        <v>55</v>
      </c>
      <c r="E34" s="29" t="s">
        <v>75</v>
      </c>
      <c r="F34" s="30" t="s">
        <v>190</v>
      </c>
      <c r="G34" s="31" t="s">
        <v>156</v>
      </c>
      <c r="H34" s="32" t="s">
        <v>191</v>
      </c>
      <c r="I34" s="33" t="s">
        <v>10</v>
      </c>
      <c r="J34" s="33" t="s">
        <v>11</v>
      </c>
      <c r="K34" s="34" t="s">
        <v>192</v>
      </c>
      <c r="L34" s="64" t="str">
        <f>HYPERLINK("https://drive.google.com/open?id=0B3VHKZAzdlnObnUzelVkRGFrNDg","projektová fiše")</f>
        <v>projektová fiše</v>
      </c>
      <c r="M34" s="36"/>
      <c r="N34" s="3"/>
      <c r="O34" s="3"/>
      <c r="P34" s="3"/>
      <c r="Q34" s="3"/>
    </row>
    <row r="35" ht="109.5" customHeight="1">
      <c r="A35" s="25">
        <v>32.0</v>
      </c>
      <c r="B35" s="26" t="s">
        <v>12</v>
      </c>
      <c r="C35" s="45" t="s">
        <v>18</v>
      </c>
      <c r="D35" s="28" t="s">
        <v>84</v>
      </c>
      <c r="E35" s="29" t="s">
        <v>91</v>
      </c>
      <c r="F35" s="30" t="s">
        <v>193</v>
      </c>
      <c r="G35" s="31" t="s">
        <v>194</v>
      </c>
      <c r="H35" s="33" t="s">
        <v>195</v>
      </c>
      <c r="I35" s="33" t="s">
        <v>139</v>
      </c>
      <c r="J35" s="33" t="s">
        <v>17</v>
      </c>
      <c r="K35" s="46" t="s">
        <v>196</v>
      </c>
      <c r="L35" s="49" t="str">
        <f>HYPERLINK("https://drive.google.com/open?id=0BwTvCszBSywAdVd3R3BsVFVIaUU","projektová fiše")</f>
        <v>projektová fiše</v>
      </c>
      <c r="M35" s="18"/>
      <c r="N35" s="19"/>
      <c r="O35" s="19"/>
      <c r="P35" s="19"/>
      <c r="Q35" s="19"/>
    </row>
    <row r="36" ht="93.0" customHeight="1">
      <c r="A36" s="25">
        <v>33.0</v>
      </c>
      <c r="B36" s="26" t="s">
        <v>12</v>
      </c>
      <c r="C36" s="45" t="s">
        <v>13</v>
      </c>
      <c r="D36" s="28" t="s">
        <v>70</v>
      </c>
      <c r="E36" s="29" t="s">
        <v>88</v>
      </c>
      <c r="F36" s="54" t="s">
        <v>197</v>
      </c>
      <c r="G36" s="31" t="s">
        <v>198</v>
      </c>
      <c r="H36" s="33" t="s">
        <v>199</v>
      </c>
      <c r="I36" s="33" t="s">
        <v>139</v>
      </c>
      <c r="J36" s="46" t="s">
        <v>200</v>
      </c>
      <c r="K36" s="34" t="s">
        <v>201</v>
      </c>
      <c r="L36" s="52" t="str">
        <f>HYPERLINK("https://drive.google.com/file/d/0B6UeJ-VrAN32WWVqcDhraHdUMU0/view?usp=sharing","projektová fiše")</f>
        <v>projektová fiše</v>
      </c>
      <c r="M36" s="36"/>
      <c r="N36" s="3"/>
      <c r="O36" s="3"/>
      <c r="P36" s="3"/>
      <c r="Q36" s="3"/>
    </row>
    <row r="37" ht="109.5" customHeight="1">
      <c r="A37" s="25">
        <v>34.0</v>
      </c>
      <c r="B37" s="26" t="s">
        <v>12</v>
      </c>
      <c r="C37" s="45" t="s">
        <v>18</v>
      </c>
      <c r="D37" s="28" t="s">
        <v>84</v>
      </c>
      <c r="E37" s="29" t="s">
        <v>91</v>
      </c>
      <c r="F37" s="30" t="s">
        <v>202</v>
      </c>
      <c r="G37" s="31" t="s">
        <v>203</v>
      </c>
      <c r="H37" s="33" t="s">
        <v>204</v>
      </c>
      <c r="I37" s="33" t="s">
        <v>10</v>
      </c>
      <c r="J37" s="46" t="s">
        <v>17</v>
      </c>
      <c r="K37" s="33" t="s">
        <v>205</v>
      </c>
      <c r="L37" s="49" t="str">
        <f>HYPERLINK("https://drive.google.com/open?id=0BwTvCszBSywAeXppRWsyU1g5TzA","projektová fiše")</f>
        <v>projektová fiše</v>
      </c>
      <c r="M37" s="18"/>
      <c r="N37" s="19"/>
      <c r="O37" s="19"/>
      <c r="P37" s="19"/>
      <c r="Q37" s="19"/>
    </row>
    <row r="38" ht="109.5" customHeight="1">
      <c r="A38" s="25">
        <v>35.0</v>
      </c>
      <c r="B38" s="26" t="s">
        <v>12</v>
      </c>
      <c r="C38" s="27" t="s">
        <v>39</v>
      </c>
      <c r="D38" s="28" t="s">
        <v>55</v>
      </c>
      <c r="E38" s="29" t="s">
        <v>75</v>
      </c>
      <c r="F38" s="30" t="s">
        <v>206</v>
      </c>
      <c r="G38" s="31" t="s">
        <v>124</v>
      </c>
      <c r="H38" s="32" t="s">
        <v>207</v>
      </c>
      <c r="I38" s="33" t="s">
        <v>10</v>
      </c>
      <c r="J38" s="46" t="s">
        <v>208</v>
      </c>
      <c r="K38" s="34" t="s">
        <v>209</v>
      </c>
      <c r="L38" s="69" t="str">
        <f>HYPERLINK("https://drive.google.com/open?id=1zjtgzMmnmWG4riV66mCAdZGVlLA0PNRa","projektová fiše")</f>
        <v>projektová fiše</v>
      </c>
      <c r="M38" s="36"/>
      <c r="N38" s="3"/>
      <c r="O38" s="3"/>
      <c r="P38" s="3"/>
      <c r="Q38" s="3"/>
    </row>
    <row r="39" ht="109.5" customHeight="1">
      <c r="A39" s="25">
        <v>36.0</v>
      </c>
      <c r="B39" s="26" t="s">
        <v>12</v>
      </c>
      <c r="C39" s="27" t="s">
        <v>39</v>
      </c>
      <c r="D39" s="28" t="s">
        <v>14</v>
      </c>
      <c r="E39" s="29" t="s">
        <v>71</v>
      </c>
      <c r="F39" s="30" t="s">
        <v>210</v>
      </c>
      <c r="G39" s="31" t="s">
        <v>124</v>
      </c>
      <c r="H39" s="32" t="s">
        <v>211</v>
      </c>
      <c r="I39" s="33" t="s">
        <v>10</v>
      </c>
      <c r="J39" s="46" t="s">
        <v>212</v>
      </c>
      <c r="K39" s="34" t="s">
        <v>213</v>
      </c>
      <c r="L39" s="69" t="str">
        <f>HYPERLINK("https://drive.google.com/open?id=0B3VHKZAzdlnOeEpGVVNmeC1OYnc","projektová fiše")</f>
        <v>projektová fiše</v>
      </c>
      <c r="M39" s="36"/>
      <c r="N39" s="3"/>
      <c r="O39" s="3"/>
      <c r="P39" s="3"/>
      <c r="Q39" s="3"/>
    </row>
    <row r="40" ht="109.5" customHeight="1">
      <c r="A40" s="25">
        <v>37.0</v>
      </c>
      <c r="B40" s="26" t="s">
        <v>12</v>
      </c>
      <c r="C40" s="27" t="s">
        <v>39</v>
      </c>
      <c r="D40" s="28" t="s">
        <v>19</v>
      </c>
      <c r="E40" s="29" t="s">
        <v>62</v>
      </c>
      <c r="F40" s="30" t="s">
        <v>214</v>
      </c>
      <c r="G40" s="32" t="s">
        <v>156</v>
      </c>
      <c r="H40" s="32" t="s">
        <v>215</v>
      </c>
      <c r="I40" s="33" t="s">
        <v>10</v>
      </c>
      <c r="J40" s="33" t="s">
        <v>65</v>
      </c>
      <c r="K40" s="34" t="s">
        <v>216</v>
      </c>
      <c r="L40" s="69" t="str">
        <f>HYPERLINK("https://drive.google.com/open?id=0B3VHKZAzdlnOZDVINUZwM3YydTQ","projektová fiše")</f>
        <v>projektová fiše</v>
      </c>
      <c r="M40" s="36"/>
      <c r="N40" s="3"/>
      <c r="O40" s="3"/>
      <c r="P40" s="3"/>
      <c r="Q40" s="3"/>
    </row>
    <row r="41" ht="109.5" customHeight="1">
      <c r="A41" s="25">
        <v>38.0</v>
      </c>
      <c r="B41" s="26" t="s">
        <v>12</v>
      </c>
      <c r="C41" s="27" t="s">
        <v>39</v>
      </c>
      <c r="D41" s="28" t="s">
        <v>55</v>
      </c>
      <c r="E41" s="29" t="s">
        <v>71</v>
      </c>
      <c r="F41" s="30" t="s">
        <v>217</v>
      </c>
      <c r="G41" s="31" t="s">
        <v>156</v>
      </c>
      <c r="H41" s="32" t="s">
        <v>218</v>
      </c>
      <c r="I41" s="33" t="s">
        <v>10</v>
      </c>
      <c r="J41" s="32" t="s">
        <v>11</v>
      </c>
      <c r="K41" s="34" t="s">
        <v>219</v>
      </c>
      <c r="L41" s="70" t="str">
        <f>HYPERLINK("https://drive.google.com/open?id=0B3VHKZAzdlnOSTRoNV85bldOMnM","projektová fiše")</f>
        <v>projektová fiše</v>
      </c>
      <c r="M41" s="36"/>
      <c r="N41" s="3"/>
      <c r="O41" s="3"/>
      <c r="P41" s="3"/>
      <c r="Q41" s="3"/>
    </row>
    <row r="42" ht="61.5" customHeight="1">
      <c r="A42" s="25">
        <v>39.0</v>
      </c>
      <c r="B42" s="26" t="s">
        <v>12</v>
      </c>
      <c r="C42" s="45" t="s">
        <v>13</v>
      </c>
      <c r="D42" s="28" t="s">
        <v>70</v>
      </c>
      <c r="E42" s="29" t="s">
        <v>85</v>
      </c>
      <c r="F42" s="30" t="s">
        <v>220</v>
      </c>
      <c r="G42" s="31" t="s">
        <v>221</v>
      </c>
      <c r="H42" s="33" t="s">
        <v>222</v>
      </c>
      <c r="I42" s="33" t="s">
        <v>139</v>
      </c>
      <c r="J42" s="46" t="s">
        <v>223</v>
      </c>
      <c r="K42" s="34" t="s">
        <v>151</v>
      </c>
      <c r="L42" s="52" t="str">
        <f>HYPERLINK("https://drive.google.com/file/d/0B6UeJ-VrAN32MWlYT2JmN0g0b2M/view?usp=sharing","projektová fiše")</f>
        <v>projektová fiše</v>
      </c>
      <c r="M42" s="36"/>
      <c r="N42" s="3"/>
      <c r="O42" s="3"/>
      <c r="P42" s="3"/>
      <c r="Q42" s="3"/>
    </row>
    <row r="43" ht="61.5" customHeight="1">
      <c r="A43" s="25">
        <v>39.0</v>
      </c>
      <c r="B43" s="71" t="s">
        <v>12</v>
      </c>
      <c r="C43" s="45" t="s">
        <v>13</v>
      </c>
      <c r="D43" s="28" t="s">
        <v>70</v>
      </c>
      <c r="E43" s="29" t="s">
        <v>85</v>
      </c>
      <c r="F43" s="54" t="s">
        <v>224</v>
      </c>
      <c r="G43" s="56" t="s">
        <v>225</v>
      </c>
      <c r="H43" s="46" t="s">
        <v>226</v>
      </c>
      <c r="I43" s="33" t="s">
        <v>139</v>
      </c>
      <c r="J43" s="46" t="s">
        <v>81</v>
      </c>
      <c r="K43" s="34" t="s">
        <v>227</v>
      </c>
      <c r="L43" s="52" t="str">
        <f>HYPERLINK("https://drive.google.com/open?id=0B6UeJ-VrAN32bXRRUTVIaXczUEk","projektová fiše")</f>
        <v>projektová fiše</v>
      </c>
      <c r="M43" s="36"/>
      <c r="N43" s="3"/>
      <c r="O43" s="3"/>
      <c r="P43" s="3"/>
      <c r="Q43" s="3"/>
    </row>
    <row r="44" ht="61.5" customHeight="1">
      <c r="A44" s="25">
        <v>40.0</v>
      </c>
      <c r="B44" s="71" t="s">
        <v>12</v>
      </c>
      <c r="C44" s="45" t="s">
        <v>18</v>
      </c>
      <c r="D44" s="28" t="s">
        <v>84</v>
      </c>
      <c r="E44" s="29" t="s">
        <v>91</v>
      </c>
      <c r="F44" s="30" t="s">
        <v>228</v>
      </c>
      <c r="G44" s="31" t="s">
        <v>229</v>
      </c>
      <c r="H44" s="33" t="s">
        <v>230</v>
      </c>
      <c r="I44" s="33" t="s">
        <v>63</v>
      </c>
      <c r="J44" s="46" t="s">
        <v>17</v>
      </c>
      <c r="K44" s="46" t="s">
        <v>231</v>
      </c>
      <c r="L44" s="67" t="str">
        <f>HYPERLINK("https://drive.google.com/file/d/0BwTvCszBSywAMFloNTN0OUktRm8/view?usp=sharing","projektová fiše")</f>
        <v>projektová fiše</v>
      </c>
      <c r="M44" s="18"/>
      <c r="N44" s="19"/>
      <c r="O44" s="19"/>
      <c r="P44" s="19"/>
      <c r="Q44" s="19"/>
    </row>
    <row r="45" ht="109.5" customHeight="1">
      <c r="A45" s="25">
        <v>41.0</v>
      </c>
      <c r="B45" s="26" t="s">
        <v>12</v>
      </c>
      <c r="C45" s="45" t="s">
        <v>13</v>
      </c>
      <c r="D45" s="28" t="s">
        <v>70</v>
      </c>
      <c r="E45" s="29" t="s">
        <v>85</v>
      </c>
      <c r="F45" s="30" t="s">
        <v>232</v>
      </c>
      <c r="G45" s="31" t="s">
        <v>233</v>
      </c>
      <c r="H45" s="33" t="s">
        <v>234</v>
      </c>
      <c r="I45" s="33" t="s">
        <v>139</v>
      </c>
      <c r="J45" s="33" t="s">
        <v>235</v>
      </c>
      <c r="K45" s="33" t="s">
        <v>236</v>
      </c>
      <c r="L45" s="52" t="str">
        <f>HYPERLINK("https://drive.google.com/file/d/0B6UeJ-VrAN32Zi0teHlEdGNLNEE/view?usp=sharing","projektová fiše")</f>
        <v>projektová fiše</v>
      </c>
      <c r="M45" s="36"/>
      <c r="N45" s="3"/>
      <c r="O45" s="3"/>
      <c r="P45" s="3"/>
      <c r="Q45" s="3"/>
    </row>
    <row r="46" ht="109.5" customHeight="1">
      <c r="A46" s="25">
        <v>42.0</v>
      </c>
      <c r="B46" s="26" t="s">
        <v>12</v>
      </c>
      <c r="C46" s="45" t="s">
        <v>13</v>
      </c>
      <c r="D46" s="28" t="s">
        <v>70</v>
      </c>
      <c r="E46" s="29" t="s">
        <v>85</v>
      </c>
      <c r="F46" s="30" t="s">
        <v>237</v>
      </c>
      <c r="G46" s="31" t="s">
        <v>238</v>
      </c>
      <c r="H46" s="33" t="s">
        <v>239</v>
      </c>
      <c r="I46" s="33" t="s">
        <v>63</v>
      </c>
      <c r="J46" s="33" t="s">
        <v>240</v>
      </c>
      <c r="K46" s="32" t="s">
        <v>241</v>
      </c>
      <c r="L46" s="52" t="str">
        <f>HYPERLINK("https://drive.google.com/file/d/0B6UeJ-VrAN32d1doYVk3dU5xR2s/view?usp=sharing","projektová fiše")</f>
        <v>projektová fiše</v>
      </c>
      <c r="M46" s="72"/>
      <c r="N46" s="3"/>
      <c r="O46" s="3"/>
      <c r="P46" s="3"/>
      <c r="Q46" s="3"/>
    </row>
    <row r="47" ht="109.5" customHeight="1">
      <c r="A47" s="25">
        <v>43.0</v>
      </c>
      <c r="B47" s="26" t="s">
        <v>12</v>
      </c>
      <c r="C47" s="45" t="s">
        <v>13</v>
      </c>
      <c r="D47" s="28" t="s">
        <v>242</v>
      </c>
      <c r="E47" s="29" t="s">
        <v>89</v>
      </c>
      <c r="F47" s="30" t="s">
        <v>243</v>
      </c>
      <c r="G47" s="73" t="str">
        <f>HYPERLINK("http://www.eu-sabana.eu/","Mikrobiologický ústav AV ČR, Centrum ALGATECH, Třeboň")</f>
        <v>Mikrobiologický ústav AV ČR, Centrum ALGATECH, Třeboň</v>
      </c>
      <c r="H47" s="33" t="s">
        <v>244</v>
      </c>
      <c r="I47" s="33" t="s">
        <v>63</v>
      </c>
      <c r="J47" s="33" t="s">
        <v>81</v>
      </c>
      <c r="K47" s="33" t="s">
        <v>245</v>
      </c>
      <c r="L47" s="52" t="str">
        <f>HYPERLINK("https://drive.google.com/file/d/0B6UeJ-VrAN32WDdfZTgtRGlkVHM/view?usp=sharing","projektová fiše")</f>
        <v>projektová fiše</v>
      </c>
      <c r="M47" s="36"/>
      <c r="N47" s="3"/>
      <c r="O47" s="3"/>
      <c r="P47" s="3"/>
      <c r="Q47" s="3"/>
    </row>
    <row r="48" ht="109.5" customHeight="1">
      <c r="A48" s="25">
        <v>44.0</v>
      </c>
      <c r="B48" s="26" t="s">
        <v>12</v>
      </c>
      <c r="C48" s="45" t="s">
        <v>13</v>
      </c>
      <c r="D48" s="65" t="s">
        <v>70</v>
      </c>
      <c r="E48" s="66" t="s">
        <v>82</v>
      </c>
      <c r="F48" s="30" t="s">
        <v>246</v>
      </c>
      <c r="G48" s="31" t="s">
        <v>143</v>
      </c>
      <c r="H48" s="33" t="s">
        <v>247</v>
      </c>
      <c r="I48" s="33" t="s">
        <v>63</v>
      </c>
      <c r="J48" s="46" t="s">
        <v>248</v>
      </c>
      <c r="K48" s="46" t="s">
        <v>249</v>
      </c>
      <c r="L48" s="52" t="str">
        <f>HYPERLINK("https://drive.google.com/file/d/0B6UeJ-VrAN32QkRQd3pSYkozcTg/view?usp=sharing","projektová fiše")</f>
        <v>projektová fiše</v>
      </c>
      <c r="M48" s="36"/>
      <c r="N48" s="3"/>
      <c r="O48" s="3"/>
      <c r="P48" s="3"/>
      <c r="Q48" s="3"/>
    </row>
    <row r="49" ht="109.5" customHeight="1">
      <c r="A49" s="25">
        <v>45.0</v>
      </c>
      <c r="B49" s="26" t="s">
        <v>12</v>
      </c>
      <c r="C49" s="74" t="s">
        <v>18</v>
      </c>
      <c r="D49" s="28" t="s">
        <v>84</v>
      </c>
      <c r="E49" s="29" t="s">
        <v>91</v>
      </c>
      <c r="F49" s="30" t="s">
        <v>250</v>
      </c>
      <c r="G49" s="56" t="s">
        <v>251</v>
      </c>
      <c r="H49" s="75" t="s">
        <v>252</v>
      </c>
      <c r="I49" s="32" t="s">
        <v>63</v>
      </c>
      <c r="J49" s="34" t="s">
        <v>81</v>
      </c>
      <c r="K49" s="46" t="s">
        <v>253</v>
      </c>
      <c r="L49" s="49" t="str">
        <f>HYPERLINK("https://drive.google.com/open?id=1bfq37K44sfLiCt-pIQMQeQF9aVGImanS","projektová fiše")</f>
        <v>projektová fiše</v>
      </c>
      <c r="M49" s="18"/>
      <c r="N49" s="19"/>
      <c r="O49" s="19"/>
      <c r="P49" s="19"/>
      <c r="Q49" s="19"/>
    </row>
    <row r="50" ht="109.5" customHeight="1">
      <c r="A50" s="25">
        <v>46.0</v>
      </c>
      <c r="B50" s="26" t="s">
        <v>12</v>
      </c>
      <c r="C50" s="74" t="s">
        <v>18</v>
      </c>
      <c r="D50" s="28" t="s">
        <v>84</v>
      </c>
      <c r="E50" s="29" t="s">
        <v>91</v>
      </c>
      <c r="F50" s="30" t="s">
        <v>254</v>
      </c>
      <c r="G50" s="56" t="s">
        <v>255</v>
      </c>
      <c r="H50" s="75" t="s">
        <v>256</v>
      </c>
      <c r="I50" s="33" t="s">
        <v>63</v>
      </c>
      <c r="J50" s="34" t="s">
        <v>81</v>
      </c>
      <c r="K50" s="46" t="s">
        <v>257</v>
      </c>
      <c r="L50" s="49" t="str">
        <f>HYPERLINK("https://drive.google.com/open?id=1SJcJkBEnWBwrye3TNbfUeppJJeh8vxfj","projektová fiše")</f>
        <v>projektová fiše</v>
      </c>
      <c r="M50" s="18"/>
      <c r="N50" s="19"/>
      <c r="O50" s="19"/>
      <c r="P50" s="19"/>
      <c r="Q50" s="19"/>
    </row>
    <row r="51" ht="109.5" customHeight="1">
      <c r="A51" s="25">
        <v>47.0</v>
      </c>
      <c r="B51" s="26" t="s">
        <v>12</v>
      </c>
      <c r="C51" s="74" t="s">
        <v>13</v>
      </c>
      <c r="D51" s="65" t="s">
        <v>258</v>
      </c>
      <c r="E51" s="66" t="s">
        <v>99</v>
      </c>
      <c r="F51" s="30" t="s">
        <v>259</v>
      </c>
      <c r="G51" s="56" t="s">
        <v>260</v>
      </c>
      <c r="H51" s="76" t="s">
        <v>261</v>
      </c>
      <c r="I51" s="33" t="s">
        <v>63</v>
      </c>
      <c r="J51" s="34" t="s">
        <v>262</v>
      </c>
      <c r="K51" s="46" t="s">
        <v>263</v>
      </c>
      <c r="L51" s="52" t="str">
        <f>HYPERLINK("https://drive.google.com/file/d/0B6UeJ-VrAN32Y0VsTVFyZWwxeUE/view?usp=sharing","projektová fiše")</f>
        <v>projektová fiše</v>
      </c>
      <c r="M51" s="36"/>
      <c r="N51" s="3"/>
      <c r="O51" s="3"/>
      <c r="P51" s="3"/>
      <c r="Q51" s="3"/>
    </row>
    <row r="52" ht="109.5" customHeight="1">
      <c r="A52" s="25">
        <v>48.0</v>
      </c>
      <c r="B52" s="26" t="s">
        <v>12</v>
      </c>
      <c r="C52" s="27" t="s">
        <v>39</v>
      </c>
      <c r="D52" s="28" t="s">
        <v>8</v>
      </c>
      <c r="E52" s="29" t="s">
        <v>9</v>
      </c>
      <c r="F52" s="30" t="s">
        <v>264</v>
      </c>
      <c r="G52" s="31" t="s">
        <v>265</v>
      </c>
      <c r="H52" s="76" t="s">
        <v>266</v>
      </c>
      <c r="I52" s="33" t="s">
        <v>63</v>
      </c>
      <c r="J52" s="34" t="s">
        <v>11</v>
      </c>
      <c r="K52" s="46" t="s">
        <v>267</v>
      </c>
      <c r="L52" s="49" t="str">
        <f>HYPERLINK("https://drive.google.com/file/d/1hmzdSSBSJIK1lW5OQIe2dWdVzzZQhulZ/view?usp=sharing","projektová fiše")</f>
        <v>projektová fiše</v>
      </c>
      <c r="M52" s="36"/>
      <c r="N52" s="3"/>
      <c r="O52" s="3"/>
      <c r="P52" s="3"/>
      <c r="Q52" s="3"/>
    </row>
    <row r="53" ht="81.0" customHeight="1">
      <c r="A53" s="25">
        <v>49.0</v>
      </c>
      <c r="B53" s="26" t="s">
        <v>12</v>
      </c>
      <c r="C53" s="74" t="s">
        <v>13</v>
      </c>
      <c r="D53" s="28" t="s">
        <v>268</v>
      </c>
      <c r="E53" s="29" t="s">
        <v>82</v>
      </c>
      <c r="F53" s="30" t="s">
        <v>269</v>
      </c>
      <c r="G53" s="73" t="str">
        <f>HYPERLINK("http://www.enki.cz/cs/projekty/item/121-ir","ENKI + dalších 25 účastníků projektu z ČR")</f>
        <v>ENKI + dalších 25 účastníků projektu z ČR</v>
      </c>
      <c r="H53" s="76" t="s">
        <v>270</v>
      </c>
      <c r="I53" s="33" t="s">
        <v>271</v>
      </c>
      <c r="J53" s="32" t="s">
        <v>17</v>
      </c>
      <c r="K53" s="33" t="s">
        <v>272</v>
      </c>
      <c r="L53" s="52" t="str">
        <f>HYPERLINK("https://drive.google.com/file/d/0B6UeJ-VrAN32VlNDMGlmYms4ODA/view?usp=sharing","projektová fiše")</f>
        <v>projektová fiše</v>
      </c>
      <c r="M53" s="36"/>
      <c r="N53" s="3"/>
      <c r="O53" s="3"/>
      <c r="P53" s="3"/>
      <c r="Q53" s="3"/>
    </row>
    <row r="54" ht="84.75" customHeight="1">
      <c r="A54" s="25">
        <v>50.0</v>
      </c>
      <c r="B54" s="26" t="s">
        <v>12</v>
      </c>
      <c r="C54" s="74" t="s">
        <v>13</v>
      </c>
      <c r="D54" s="65" t="s">
        <v>70</v>
      </c>
      <c r="E54" s="66" t="s">
        <v>82</v>
      </c>
      <c r="F54" s="30" t="s">
        <v>273</v>
      </c>
      <c r="G54" s="31" t="s">
        <v>143</v>
      </c>
      <c r="H54" s="76" t="s">
        <v>274</v>
      </c>
      <c r="I54" s="33" t="s">
        <v>63</v>
      </c>
      <c r="J54" s="34" t="s">
        <v>275</v>
      </c>
      <c r="K54" s="46" t="s">
        <v>276</v>
      </c>
      <c r="L54" s="52" t="str">
        <f>HYPERLINK("https://drive.google.com/file/d/0B6UeJ-VrAN32X1h6a05mRlBfM1E/view?usp=sharing","projektová fiše")</f>
        <v>projektová fiše</v>
      </c>
      <c r="M54" s="36"/>
      <c r="N54" s="3"/>
      <c r="O54" s="3"/>
      <c r="P54" s="3"/>
      <c r="Q54" s="3"/>
    </row>
    <row r="55" ht="81.0" customHeight="1">
      <c r="A55" s="25">
        <v>51.0</v>
      </c>
      <c r="B55" s="26" t="s">
        <v>12</v>
      </c>
      <c r="C55" s="74" t="s">
        <v>13</v>
      </c>
      <c r="D55" s="65" t="s">
        <v>70</v>
      </c>
      <c r="E55" s="29" t="s">
        <v>85</v>
      </c>
      <c r="F55" s="30" t="s">
        <v>277</v>
      </c>
      <c r="G55" s="31" t="s">
        <v>278</v>
      </c>
      <c r="H55" s="76" t="s">
        <v>279</v>
      </c>
      <c r="I55" s="33" t="s">
        <v>63</v>
      </c>
      <c r="J55" s="32" t="s">
        <v>280</v>
      </c>
      <c r="K55" s="33" t="s">
        <v>281</v>
      </c>
      <c r="L55" s="67" t="str">
        <f>HYPERLINK("https://drive.google.com/open?id=0B6UeJ-VrAN32ZW13aU9uVkJpLXM","projektová fiše")</f>
        <v>projektová fiše</v>
      </c>
      <c r="M55" s="36"/>
      <c r="N55" s="3"/>
      <c r="O55" s="3"/>
      <c r="P55" s="3"/>
      <c r="Q55" s="3"/>
    </row>
    <row r="56" ht="84.75" customHeight="1">
      <c r="A56" s="25">
        <v>52.0</v>
      </c>
      <c r="B56" s="26" t="s">
        <v>12</v>
      </c>
      <c r="C56" s="74" t="s">
        <v>13</v>
      </c>
      <c r="D56" s="65" t="s">
        <v>70</v>
      </c>
      <c r="E56" s="29" t="s">
        <v>85</v>
      </c>
      <c r="F56" s="30" t="s">
        <v>282</v>
      </c>
      <c r="G56" s="31" t="s">
        <v>283</v>
      </c>
      <c r="H56" s="76" t="s">
        <v>284</v>
      </c>
      <c r="I56" s="33" t="s">
        <v>10</v>
      </c>
      <c r="J56" s="33" t="s">
        <v>285</v>
      </c>
      <c r="K56" s="33" t="s">
        <v>286</v>
      </c>
      <c r="L56" s="67" t="str">
        <f>HYPERLINK("https://drive.google.com/open?id=0B6UeJ-VrAN32eGVTNmItUGkxb1k","projektová fiše")</f>
        <v>projektová fiše</v>
      </c>
      <c r="M56" s="36"/>
      <c r="N56" s="3"/>
      <c r="O56" s="3"/>
      <c r="P56" s="3"/>
      <c r="Q56" s="3"/>
    </row>
    <row r="57" ht="109.5" customHeight="1">
      <c r="A57" s="25">
        <v>53.0</v>
      </c>
      <c r="B57" s="26" t="s">
        <v>12</v>
      </c>
      <c r="C57" s="74" t="s">
        <v>13</v>
      </c>
      <c r="D57" s="65" t="s">
        <v>70</v>
      </c>
      <c r="E57" s="29" t="s">
        <v>88</v>
      </c>
      <c r="F57" s="30" t="s">
        <v>287</v>
      </c>
      <c r="G57" s="31" t="s">
        <v>288</v>
      </c>
      <c r="H57" s="76" t="s">
        <v>289</v>
      </c>
      <c r="I57" s="33" t="s">
        <v>63</v>
      </c>
      <c r="J57" s="34" t="s">
        <v>290</v>
      </c>
      <c r="K57" s="33" t="s">
        <v>291</v>
      </c>
      <c r="L57" s="67" t="str">
        <f>HYPERLINK("https://drive.google.com/open?id=0B6UeJ-VrAN32TGNQUkdQRGRtNDA","projektová fiše")</f>
        <v>projektová fiše</v>
      </c>
      <c r="M57" s="36"/>
      <c r="N57" s="3"/>
      <c r="O57" s="3"/>
      <c r="P57" s="3"/>
      <c r="Q57" s="3"/>
    </row>
    <row r="58" ht="81.75" customHeight="1">
      <c r="A58" s="25">
        <v>54.0</v>
      </c>
      <c r="B58" s="26" t="s">
        <v>12</v>
      </c>
      <c r="C58" s="74" t="s">
        <v>13</v>
      </c>
      <c r="D58" s="65" t="s">
        <v>70</v>
      </c>
      <c r="E58" s="66" t="s">
        <v>85</v>
      </c>
      <c r="F58" s="30" t="s">
        <v>292</v>
      </c>
      <c r="G58" s="31" t="s">
        <v>293</v>
      </c>
      <c r="H58" s="76" t="s">
        <v>294</v>
      </c>
      <c r="I58" s="33" t="s">
        <v>63</v>
      </c>
      <c r="J58" s="32" t="s">
        <v>295</v>
      </c>
      <c r="K58" s="33" t="s">
        <v>296</v>
      </c>
      <c r="L58" s="67" t="str">
        <f>HYPERLINK("https://drive.google.com/open?id=0B6UeJ-VrAN32Smp2bl9EQ3Q5dHc","projektová fiše")</f>
        <v>projektová fiše</v>
      </c>
      <c r="M58" s="36"/>
      <c r="N58" s="3"/>
      <c r="O58" s="3"/>
      <c r="P58" s="3"/>
      <c r="Q58" s="3"/>
    </row>
    <row r="59" ht="80.25" customHeight="1">
      <c r="A59" s="25">
        <v>55.0</v>
      </c>
      <c r="B59" s="26" t="s">
        <v>12</v>
      </c>
      <c r="C59" s="74" t="s">
        <v>13</v>
      </c>
      <c r="D59" s="65" t="s">
        <v>70</v>
      </c>
      <c r="E59" s="66" t="s">
        <v>88</v>
      </c>
      <c r="F59" s="30" t="s">
        <v>297</v>
      </c>
      <c r="G59" s="31" t="s">
        <v>298</v>
      </c>
      <c r="H59" s="76" t="s">
        <v>299</v>
      </c>
      <c r="I59" s="33" t="s">
        <v>271</v>
      </c>
      <c r="J59" s="34" t="s">
        <v>300</v>
      </c>
      <c r="K59" s="33" t="s">
        <v>301</v>
      </c>
      <c r="L59" s="52" t="str">
        <f>HYPERLINK("https://drive.google.com/file/d/0B6UeJ-VrAN32YkQ5RUZ3LWw1ekk/view?usp=sharing","projektová fiše")</f>
        <v>projektová fiše</v>
      </c>
      <c r="M59" s="36"/>
      <c r="N59" s="3"/>
      <c r="O59" s="3"/>
      <c r="P59" s="3"/>
      <c r="Q59" s="3"/>
    </row>
    <row r="60" ht="109.5" customHeight="1">
      <c r="A60" s="25">
        <v>56.0</v>
      </c>
      <c r="B60" s="26" t="s">
        <v>12</v>
      </c>
      <c r="C60" s="27" t="s">
        <v>39</v>
      </c>
      <c r="D60" s="28" t="s">
        <v>8</v>
      </c>
      <c r="E60" s="29" t="s">
        <v>9</v>
      </c>
      <c r="F60" s="30" t="s">
        <v>302</v>
      </c>
      <c r="G60" s="31" t="s">
        <v>10</v>
      </c>
      <c r="H60" s="32" t="s">
        <v>303</v>
      </c>
      <c r="I60" s="33" t="s">
        <v>10</v>
      </c>
      <c r="J60" s="46" t="s">
        <v>304</v>
      </c>
      <c r="K60" s="34" t="s">
        <v>305</v>
      </c>
      <c r="L60" s="35" t="str">
        <f>HYPERLINK("https://drive.google.com/open?id=0B3VHKZAzdlnOQlJId25YLTJJSHM","projektová fiše")</f>
        <v>projektová fiše</v>
      </c>
      <c r="M60" s="63" t="str">
        <f>HYPERLINK("https://drive.google.com/file/d/1RBGVpqNI7yT7FQh1qkG4eUFFhy1QYu-l/view?usp=sharing","projektová fiše II")</f>
        <v>projektová fiše II</v>
      </c>
      <c r="N60" s="3"/>
      <c r="O60" s="3"/>
      <c r="P60" s="3"/>
      <c r="Q60" s="3"/>
    </row>
    <row r="61" ht="109.5" customHeight="1">
      <c r="A61" s="25">
        <v>57.0</v>
      </c>
      <c r="B61" s="26" t="s">
        <v>12</v>
      </c>
      <c r="C61" s="27" t="s">
        <v>39</v>
      </c>
      <c r="D61" s="28" t="s">
        <v>8</v>
      </c>
      <c r="E61" s="29" t="s">
        <v>9</v>
      </c>
      <c r="F61" s="30" t="s">
        <v>306</v>
      </c>
      <c r="G61" s="31" t="s">
        <v>10</v>
      </c>
      <c r="H61" s="32" t="s">
        <v>307</v>
      </c>
      <c r="I61" s="33" t="s">
        <v>10</v>
      </c>
      <c r="J61" s="33" t="s">
        <v>308</v>
      </c>
      <c r="K61" s="34" t="s">
        <v>309</v>
      </c>
      <c r="L61" s="35" t="str">
        <f>HYPERLINK("https://drive.google.com/open?id=1gR6hHglK5azwTBCZho65Bfgf31Bt2rWV","projektová fiše")</f>
        <v>projektová fiše</v>
      </c>
      <c r="M61" s="36"/>
      <c r="N61" s="3"/>
      <c r="O61" s="3"/>
      <c r="P61" s="3"/>
      <c r="Q61" s="3"/>
    </row>
    <row r="62" ht="109.5" customHeight="1">
      <c r="A62" s="25">
        <v>58.0</v>
      </c>
      <c r="B62" s="26" t="s">
        <v>12</v>
      </c>
      <c r="C62" s="27" t="s">
        <v>39</v>
      </c>
      <c r="D62" s="28" t="s">
        <v>310</v>
      </c>
      <c r="E62" s="29" t="s">
        <v>67</v>
      </c>
      <c r="F62" s="30" t="s">
        <v>311</v>
      </c>
      <c r="G62" s="31" t="s">
        <v>312</v>
      </c>
      <c r="H62" s="33" t="s">
        <v>313</v>
      </c>
      <c r="I62" s="33" t="s">
        <v>10</v>
      </c>
      <c r="J62" s="33" t="s">
        <v>50</v>
      </c>
      <c r="K62" s="32" t="s">
        <v>314</v>
      </c>
      <c r="L62" s="35" t="str">
        <f>HYPERLINK("https://drive.google.com/open?id=1rhUE3Idpe8ObrU4hrPjbVXyW_woMhaFS","projektová fiše")</f>
        <v>projektová fiše</v>
      </c>
      <c r="M62" s="36"/>
      <c r="N62" s="3"/>
      <c r="O62" s="3"/>
      <c r="P62" s="3"/>
      <c r="Q62" s="3"/>
    </row>
    <row r="63" ht="109.5" customHeight="1">
      <c r="A63" s="25">
        <v>59.0</v>
      </c>
      <c r="B63" s="26" t="s">
        <v>12</v>
      </c>
      <c r="C63" s="27" t="s">
        <v>39</v>
      </c>
      <c r="D63" s="28" t="s">
        <v>315</v>
      </c>
      <c r="E63" s="29" t="s">
        <v>67</v>
      </c>
      <c r="F63" s="30" t="s">
        <v>316</v>
      </c>
      <c r="G63" s="31" t="s">
        <v>317</v>
      </c>
      <c r="H63" s="33" t="s">
        <v>318</v>
      </c>
      <c r="I63" s="33" t="s">
        <v>10</v>
      </c>
      <c r="J63" s="33" t="s">
        <v>50</v>
      </c>
      <c r="K63" s="32" t="s">
        <v>314</v>
      </c>
      <c r="L63" s="35" t="str">
        <f>HYPERLINK("https://drive.google.com/open?id=150eqmCYuwScAdOvyL4v4ewP7_eCl-Jam","projektová fiše")</f>
        <v>projektová fiše</v>
      </c>
      <c r="M63" s="36"/>
      <c r="N63" s="3"/>
      <c r="O63" s="3"/>
      <c r="P63" s="3"/>
      <c r="Q63" s="3"/>
    </row>
    <row r="64" ht="109.5" customHeight="1">
      <c r="A64" s="25">
        <v>60.0</v>
      </c>
      <c r="B64" s="26" t="s">
        <v>12</v>
      </c>
      <c r="C64" s="27" t="s">
        <v>39</v>
      </c>
      <c r="D64" s="28" t="s">
        <v>14</v>
      </c>
      <c r="E64" s="29" t="s">
        <v>15</v>
      </c>
      <c r="F64" s="30" t="s">
        <v>319</v>
      </c>
      <c r="G64" s="31" t="s">
        <v>320</v>
      </c>
      <c r="H64" s="76" t="s">
        <v>321</v>
      </c>
      <c r="I64" s="33" t="s">
        <v>10</v>
      </c>
      <c r="J64" s="31" t="s">
        <v>17</v>
      </c>
      <c r="K64" s="56" t="s">
        <v>322</v>
      </c>
      <c r="L64" s="35" t="str">
        <f>HYPERLINK("https://drive.google.com/open?id=18Rwh6KM3VnrBzUdJUD-k3DTAylSp9ACh","projektová fiše")</f>
        <v>projektová fiše</v>
      </c>
      <c r="M64" s="36"/>
      <c r="N64" s="3"/>
      <c r="O64" s="3"/>
      <c r="P64" s="3"/>
      <c r="Q64" s="3"/>
    </row>
    <row r="65" ht="22.5" customHeight="1">
      <c r="A65" s="25">
        <v>61.0</v>
      </c>
      <c r="B65" s="26" t="s">
        <v>12</v>
      </c>
      <c r="C65" s="27" t="s">
        <v>39</v>
      </c>
      <c r="D65" s="28" t="s">
        <v>14</v>
      </c>
      <c r="E65" s="29" t="s">
        <v>20</v>
      </c>
      <c r="F65" s="30" t="s">
        <v>323</v>
      </c>
      <c r="G65" s="31" t="s">
        <v>324</v>
      </c>
      <c r="H65" s="76" t="s">
        <v>325</v>
      </c>
      <c r="I65" s="33" t="s">
        <v>10</v>
      </c>
      <c r="J65" s="56" t="s">
        <v>81</v>
      </c>
      <c r="K65" s="31" t="s">
        <v>326</v>
      </c>
      <c r="L65" s="35" t="str">
        <f>HYPERLINK("https://drive.google.com/open?id=12uBAAm2mpHUYI133CIsWaRKgeph4_j5h","projektová fiše")</f>
        <v>projektová fiše</v>
      </c>
      <c r="M65" s="36"/>
      <c r="N65" s="3"/>
      <c r="O65" s="3"/>
      <c r="P65" s="3"/>
      <c r="Q65" s="3"/>
    </row>
    <row r="66" ht="109.5" customHeight="1">
      <c r="A66" s="77">
        <v>62.0</v>
      </c>
      <c r="B66" s="26" t="s">
        <v>12</v>
      </c>
      <c r="C66" s="78" t="s">
        <v>13</v>
      </c>
      <c r="D66" s="79" t="s">
        <v>258</v>
      </c>
      <c r="E66" s="66" t="s">
        <v>99</v>
      </c>
      <c r="F66" s="80" t="s">
        <v>327</v>
      </c>
      <c r="G66" s="81" t="s">
        <v>328</v>
      </c>
      <c r="H66" s="82" t="s">
        <v>329</v>
      </c>
      <c r="I66" s="81" t="s">
        <v>63</v>
      </c>
      <c r="J66" s="83" t="s">
        <v>262</v>
      </c>
      <c r="K66" s="83" t="s">
        <v>330</v>
      </c>
      <c r="L66" s="35" t="str">
        <f>HYPERLINK("https://drive.google.com/file/d/0B6UeJ-VrAN32N09RRm43UEhNYVE/view?usp=sharing","projektová fiše")</f>
        <v>projektová fiše</v>
      </c>
      <c r="M66" s="36"/>
      <c r="N66" s="3"/>
      <c r="O66" s="3"/>
      <c r="P66" s="3"/>
      <c r="Q66" s="3"/>
    </row>
    <row r="67" ht="90.0" customHeight="1">
      <c r="A67" s="84">
        <v>62.0</v>
      </c>
      <c r="B67" s="26" t="s">
        <v>12</v>
      </c>
      <c r="C67" s="85" t="s">
        <v>13</v>
      </c>
      <c r="D67" s="86" t="s">
        <v>258</v>
      </c>
      <c r="E67" s="66" t="s">
        <v>99</v>
      </c>
      <c r="F67" s="87" t="s">
        <v>331</v>
      </c>
      <c r="G67" s="88" t="s">
        <v>332</v>
      </c>
      <c r="H67" s="89" t="s">
        <v>333</v>
      </c>
      <c r="I67" s="88" t="s">
        <v>63</v>
      </c>
      <c r="J67" s="83" t="s">
        <v>334</v>
      </c>
      <c r="K67" s="90" t="s">
        <v>335</v>
      </c>
      <c r="L67" s="35" t="str">
        <f>HYPERLINK("https://drive.google.com/file/d/0B6UeJ-VrAN32TG9nalpqcUs5SG8/view?usp=sharing","projektová fiše")</f>
        <v>projektová fiše</v>
      </c>
      <c r="M67" s="36"/>
      <c r="N67" s="3"/>
      <c r="O67" s="3"/>
      <c r="P67" s="3"/>
      <c r="Q67" s="3"/>
    </row>
    <row r="68" ht="18.75" customHeight="1">
      <c r="A68" s="18">
        <v>63.0</v>
      </c>
      <c r="B68" s="26" t="s">
        <v>12</v>
      </c>
      <c r="C68" s="91" t="s">
        <v>13</v>
      </c>
      <c r="D68" s="92" t="s">
        <v>70</v>
      </c>
      <c r="E68" s="93" t="s">
        <v>88</v>
      </c>
      <c r="F68" s="94" t="s">
        <v>336</v>
      </c>
      <c r="G68" s="95" t="s">
        <v>337</v>
      </c>
      <c r="H68" s="89" t="s">
        <v>338</v>
      </c>
      <c r="I68" s="95" t="s">
        <v>10</v>
      </c>
      <c r="J68" s="83" t="s">
        <v>262</v>
      </c>
      <c r="K68" s="90" t="s">
        <v>339</v>
      </c>
      <c r="L68" s="96" t="str">
        <f>HYPERLINK("https://drive.google.com/file/d/0B6UeJ-VrAN32bEhRMHp3UC1lbU0/view?usp=sharing","projektová fiše")</f>
        <v>projektová fiše</v>
      </c>
      <c r="M68" s="36"/>
      <c r="N68" s="3"/>
      <c r="O68" s="3"/>
      <c r="P68" s="3"/>
      <c r="Q68" s="3"/>
    </row>
    <row r="69" ht="69.0" customHeight="1">
      <c r="A69" s="97">
        <v>64.0</v>
      </c>
      <c r="B69" s="26" t="s">
        <v>12</v>
      </c>
      <c r="C69" s="98" t="s">
        <v>39</v>
      </c>
      <c r="D69" s="99" t="s">
        <v>19</v>
      </c>
      <c r="E69" s="100" t="s">
        <v>62</v>
      </c>
      <c r="F69" s="101" t="s">
        <v>340</v>
      </c>
      <c r="G69" s="102" t="s">
        <v>124</v>
      </c>
      <c r="H69" s="103" t="s">
        <v>341</v>
      </c>
      <c r="I69" s="104" t="s">
        <v>10</v>
      </c>
      <c r="J69" s="105" t="s">
        <v>81</v>
      </c>
      <c r="K69" s="106" t="s">
        <v>342</v>
      </c>
      <c r="L69" s="107" t="str">
        <f>HYPERLINK("https://drive.google.com/open?id=1bq2ZXqrb2TvrBZKXiwDPwXdMtk4ujzcz","projektová fiše")</f>
        <v>projektová fiše</v>
      </c>
      <c r="M69" s="36"/>
      <c r="N69" s="3"/>
      <c r="O69" s="3"/>
      <c r="P69" s="3"/>
      <c r="Q69" s="3"/>
    </row>
    <row r="70" ht="12.75" customHeight="1">
      <c r="A70" s="108">
        <v>66.0</v>
      </c>
      <c r="B70" s="26" t="s">
        <v>12</v>
      </c>
      <c r="C70" s="109" t="s">
        <v>18</v>
      </c>
      <c r="D70" s="110" t="s">
        <v>87</v>
      </c>
      <c r="E70" s="111" t="s">
        <v>114</v>
      </c>
      <c r="F70" s="112" t="s">
        <v>343</v>
      </c>
      <c r="G70" s="102" t="s">
        <v>344</v>
      </c>
      <c r="H70" s="103" t="s">
        <v>345</v>
      </c>
      <c r="I70" s="104" t="s">
        <v>63</v>
      </c>
      <c r="J70" s="102" t="s">
        <v>11</v>
      </c>
      <c r="K70" s="104" t="s">
        <v>346</v>
      </c>
      <c r="L70" s="113" t="str">
        <f>HYPERLINK("https://drive.google.com/open?id=0BwTvCszBSywASVlmamk0bVUzaGs","projektová fiše")</f>
        <v>projektová fiše</v>
      </c>
      <c r="M70" s="18"/>
      <c r="N70" s="19"/>
      <c r="O70" s="19"/>
      <c r="P70" s="19"/>
      <c r="Q70" s="19"/>
    </row>
    <row r="71" ht="12.75" customHeight="1">
      <c r="A71" s="108">
        <v>67.0</v>
      </c>
      <c r="B71" s="26" t="s">
        <v>12</v>
      </c>
      <c r="C71" s="109" t="s">
        <v>18</v>
      </c>
      <c r="D71" s="110" t="s">
        <v>84</v>
      </c>
      <c r="E71" s="111" t="s">
        <v>347</v>
      </c>
      <c r="F71" s="101" t="s">
        <v>348</v>
      </c>
      <c r="G71" s="102" t="s">
        <v>349</v>
      </c>
      <c r="H71" s="103" t="s">
        <v>350</v>
      </c>
      <c r="I71" s="104" t="s">
        <v>10</v>
      </c>
      <c r="J71" s="102" t="s">
        <v>11</v>
      </c>
      <c r="K71" s="106" t="s">
        <v>351</v>
      </c>
      <c r="L71" s="113" t="str">
        <f>HYPERLINK("https://drive.google.com/open?id=0BwTvCszBSywASy1jN1Zrckwzczg","projektová fiše")</f>
        <v>projektová fiše</v>
      </c>
      <c r="M71" s="114"/>
      <c r="N71" s="19"/>
      <c r="O71" s="19"/>
      <c r="P71" s="19"/>
      <c r="Q71" s="19"/>
    </row>
    <row r="72">
      <c r="A72" s="108">
        <v>68.0</v>
      </c>
      <c r="B72" s="26" t="s">
        <v>12</v>
      </c>
      <c r="C72" s="91" t="s">
        <v>13</v>
      </c>
      <c r="D72" s="92" t="s">
        <v>70</v>
      </c>
      <c r="E72" s="29" t="s">
        <v>88</v>
      </c>
      <c r="F72" s="112" t="s">
        <v>352</v>
      </c>
      <c r="G72" s="56" t="s">
        <v>353</v>
      </c>
      <c r="H72" s="115" t="s">
        <v>354</v>
      </c>
      <c r="I72" s="33" t="s">
        <v>271</v>
      </c>
      <c r="J72" s="34" t="s">
        <v>262</v>
      </c>
      <c r="K72" s="106" t="s">
        <v>355</v>
      </c>
      <c r="L72" s="116" t="str">
        <f>HYPERLINK("https://drive.google.com/open?id=0B6UeJ-VrAN32NnJ5ZjBZeVA3NHc","projektová fiše")</f>
        <v>projektová fiše</v>
      </c>
      <c r="M72" s="117"/>
      <c r="N72" s="3"/>
      <c r="O72" s="3"/>
      <c r="P72" s="3"/>
      <c r="Q72" s="3"/>
    </row>
    <row r="73">
      <c r="A73" s="108">
        <v>69.0</v>
      </c>
      <c r="B73" s="26" t="s">
        <v>12</v>
      </c>
      <c r="C73" s="91" t="s">
        <v>13</v>
      </c>
      <c r="D73" s="92" t="s">
        <v>70</v>
      </c>
      <c r="E73" s="66" t="s">
        <v>82</v>
      </c>
      <c r="F73" s="112" t="s">
        <v>356</v>
      </c>
      <c r="G73" s="56" t="s">
        <v>357</v>
      </c>
      <c r="H73" s="115" t="s">
        <v>358</v>
      </c>
      <c r="I73" s="104" t="s">
        <v>63</v>
      </c>
      <c r="J73" s="34" t="s">
        <v>262</v>
      </c>
      <c r="K73" s="106" t="s">
        <v>359</v>
      </c>
      <c r="L73" s="116" t="str">
        <f>HYPERLINK("https://drive.google.com/open?id=0B6UeJ-VrAN32aE9VVlBScHFybm8","projektová fiše")</f>
        <v>projektová fiše</v>
      </c>
      <c r="M73" s="117"/>
      <c r="N73" s="3"/>
      <c r="O73" s="3"/>
      <c r="P73" s="3"/>
      <c r="Q73" s="3"/>
    </row>
    <row r="74">
      <c r="A74" s="108">
        <v>70.0</v>
      </c>
      <c r="B74" s="26" t="s">
        <v>12</v>
      </c>
      <c r="C74" s="91" t="s">
        <v>13</v>
      </c>
      <c r="D74" s="92" t="s">
        <v>70</v>
      </c>
      <c r="E74" s="66" t="s">
        <v>82</v>
      </c>
      <c r="F74" s="112" t="s">
        <v>360</v>
      </c>
      <c r="G74" s="56" t="s">
        <v>361</v>
      </c>
      <c r="H74" s="115" t="s">
        <v>362</v>
      </c>
      <c r="I74" s="104" t="s">
        <v>63</v>
      </c>
      <c r="J74" s="34" t="s">
        <v>262</v>
      </c>
      <c r="K74" s="118"/>
      <c r="L74" s="116" t="str">
        <f>HYPERLINK("https://drive.google.com/open?id=0B6UeJ-VrAN32M3J0eF9JNFBOdUE","projektová fiše")</f>
        <v>projektová fiše</v>
      </c>
      <c r="M74" s="117"/>
      <c r="N74" s="3"/>
      <c r="O74" s="3"/>
      <c r="P74" s="3"/>
      <c r="Q74" s="3"/>
    </row>
    <row r="75">
      <c r="A75" s="108">
        <v>71.0</v>
      </c>
      <c r="B75" s="26" t="s">
        <v>12</v>
      </c>
      <c r="C75" s="91" t="s">
        <v>13</v>
      </c>
      <c r="D75" s="86" t="s">
        <v>258</v>
      </c>
      <c r="E75" s="66" t="s">
        <v>82</v>
      </c>
      <c r="F75" s="112" t="s">
        <v>363</v>
      </c>
      <c r="G75" s="56" t="s">
        <v>364</v>
      </c>
      <c r="H75" s="115" t="s">
        <v>365</v>
      </c>
      <c r="I75" s="104" t="s">
        <v>63</v>
      </c>
      <c r="J75" s="34" t="s">
        <v>81</v>
      </c>
      <c r="K75" s="106" t="s">
        <v>366</v>
      </c>
      <c r="L75" s="116" t="str">
        <f>HYPERLINK("https://drive.google.com/open?id=0B6UeJ-VrAN32R1I5aDFPOVppcmM","projektová fiše")</f>
        <v>projektová fiše</v>
      </c>
      <c r="M75" s="117"/>
      <c r="N75" s="3"/>
      <c r="O75" s="3"/>
      <c r="P75" s="3"/>
      <c r="Q75" s="3"/>
    </row>
    <row r="76">
      <c r="A76" s="108">
        <v>72.0</v>
      </c>
      <c r="B76" s="26" t="s">
        <v>12</v>
      </c>
      <c r="C76" s="91" t="s">
        <v>13</v>
      </c>
      <c r="D76" s="92" t="s">
        <v>70</v>
      </c>
      <c r="E76" s="66" t="s">
        <v>82</v>
      </c>
      <c r="F76" s="112" t="s">
        <v>367</v>
      </c>
      <c r="G76" s="56" t="s">
        <v>368</v>
      </c>
      <c r="H76" s="115" t="s">
        <v>369</v>
      </c>
      <c r="I76" s="104" t="s">
        <v>10</v>
      </c>
      <c r="J76" s="34" t="s">
        <v>262</v>
      </c>
      <c r="K76" s="106" t="s">
        <v>370</v>
      </c>
      <c r="L76" s="116" t="str">
        <f>HYPERLINK("https://drive.google.com/open?id=0B6UeJ-VrAN32S21GUnAzQWg3YU0","projektová fiše")</f>
        <v>projektová fiše</v>
      </c>
      <c r="M76" s="117"/>
      <c r="N76" s="3"/>
      <c r="O76" s="3"/>
      <c r="P76" s="3"/>
      <c r="Q76" s="3"/>
    </row>
    <row r="77">
      <c r="A77" s="108">
        <v>73.0</v>
      </c>
      <c r="B77" s="26" t="s">
        <v>12</v>
      </c>
      <c r="C77" s="91" t="s">
        <v>13</v>
      </c>
      <c r="D77" s="86" t="s">
        <v>258</v>
      </c>
      <c r="E77" s="66" t="s">
        <v>99</v>
      </c>
      <c r="F77" s="112" t="s">
        <v>371</v>
      </c>
      <c r="G77" s="119" t="str">
        <f>HYPERLINK("http://www.aquaexcel2020.eu/consortium","Jihočeská univerzita a dalších 21 zahraničních partnerů (Nofima AS, UoS, IMR, INRA, HCMR, ...)")</f>
        <v>Jihočeská univerzita a dalších 21 zahraničních partnerů (Nofima AS, UoS, IMR, INRA, HCMR, ...)</v>
      </c>
      <c r="H77" s="120" t="s">
        <v>372</v>
      </c>
      <c r="I77" s="104" t="s">
        <v>63</v>
      </c>
      <c r="J77" s="34" t="s">
        <v>373</v>
      </c>
      <c r="K77" s="106" t="s">
        <v>374</v>
      </c>
      <c r="L77" s="116" t="str">
        <f>HYPERLINK("https://drive.google.com/file/d/1s2NeAzrAvuwO8Jl0qtuZFxlEh0EnnBUJ/view?usp=sharing","projektová fiše")</f>
        <v>projektová fiše</v>
      </c>
      <c r="M77" s="117"/>
      <c r="N77" s="3"/>
      <c r="O77" s="3"/>
      <c r="P77" s="3"/>
      <c r="Q77" s="3"/>
    </row>
    <row r="78">
      <c r="A78" s="108">
        <v>74.0</v>
      </c>
      <c r="B78" s="26" t="s">
        <v>12</v>
      </c>
      <c r="C78" s="91" t="s">
        <v>13</v>
      </c>
      <c r="D78" s="86" t="s">
        <v>258</v>
      </c>
      <c r="E78" s="66" t="s">
        <v>99</v>
      </c>
      <c r="F78" s="112" t="s">
        <v>375</v>
      </c>
      <c r="G78" s="119" t="str">
        <f>HYPERLINK("http://www.fishboost.eu/partners.html","Jihočeská univerzita, Klatovské Rybářství, Výzkumný ústav Veterinárního lékařství a dalších 23 zahraničních partnerů (Nofima AS, University od Edinburgh, ...)")</f>
        <v>Jihočeská univerzita, Klatovské Rybářství, Výzkumný ústav Veterinárního lékařství a dalších 23 zahraničních partnerů (Nofima AS, University od Edinburgh, ...)</v>
      </c>
      <c r="H78" s="120" t="s">
        <v>376</v>
      </c>
      <c r="I78" s="104" t="s">
        <v>63</v>
      </c>
      <c r="J78" s="34" t="s">
        <v>377</v>
      </c>
      <c r="K78" s="106" t="s">
        <v>378</v>
      </c>
      <c r="L78" s="116" t="str">
        <f>HYPERLINK("https://drive.google.com/file/d/1kQZDyuyP2BeDtVj_GJcip7ZWksWtEpkZ/view?usp=sharing","projektová fiše")</f>
        <v>projektová fiše</v>
      </c>
      <c r="M78" s="117"/>
      <c r="N78" s="3"/>
      <c r="O78" s="3"/>
      <c r="P78" s="3"/>
      <c r="Q78" s="3"/>
    </row>
    <row r="79">
      <c r="A79" s="108">
        <v>75.0</v>
      </c>
      <c r="B79" s="26" t="s">
        <v>12</v>
      </c>
      <c r="C79" s="91" t="s">
        <v>13</v>
      </c>
      <c r="D79" s="86" t="s">
        <v>258</v>
      </c>
      <c r="E79" s="66" t="s">
        <v>99</v>
      </c>
      <c r="F79" s="112" t="s">
        <v>379</v>
      </c>
      <c r="G79" s="119" t="str">
        <f>HYPERLINK("http://www.impress-itn.eu/the-project/participants/","Jihočeský univerzita a dalších 13 zahraničních partnerů")</f>
        <v>Jihočeský univerzita a dalších 13 zahraničních partnerů</v>
      </c>
      <c r="H79" s="120" t="s">
        <v>380</v>
      </c>
      <c r="I79" s="104" t="s">
        <v>63</v>
      </c>
      <c r="J79" s="34" t="s">
        <v>381</v>
      </c>
      <c r="K79" s="106" t="s">
        <v>382</v>
      </c>
      <c r="L79" s="116" t="str">
        <f>HYPERLINK("https://drive.google.com/file/d/1-E5DfU92SmN8Kc2wCWQ5A6vYhmaPD5ys/view?usp=sharing","projektová fiše")</f>
        <v>projektová fiše</v>
      </c>
      <c r="M79" s="117"/>
      <c r="N79" s="3"/>
      <c r="O79" s="3"/>
      <c r="P79" s="3"/>
      <c r="Q79" s="3"/>
    </row>
    <row r="80">
      <c r="A80" s="108">
        <v>76.0</v>
      </c>
      <c r="B80" s="26" t="s">
        <v>12</v>
      </c>
      <c r="C80" s="91" t="s">
        <v>13</v>
      </c>
      <c r="D80" s="86" t="s">
        <v>258</v>
      </c>
      <c r="E80" s="66" t="s">
        <v>99</v>
      </c>
      <c r="F80" s="112" t="s">
        <v>383</v>
      </c>
      <c r="G80" s="120" t="s">
        <v>384</v>
      </c>
      <c r="H80" s="115" t="s">
        <v>385</v>
      </c>
      <c r="I80" s="33" t="s">
        <v>139</v>
      </c>
      <c r="J80" s="34" t="s">
        <v>386</v>
      </c>
      <c r="K80" s="106" t="s">
        <v>387</v>
      </c>
      <c r="L80" s="116" t="str">
        <f>HYPERLINK("https://drive.google.com/file/d/17xXD8BQpsn1_NRa0jn69_bwyrpHRwoay/view?usp=sharing","projektová fiše")</f>
        <v>projektová fiše</v>
      </c>
      <c r="M80" s="117"/>
      <c r="N80" s="3"/>
      <c r="O80" s="3"/>
      <c r="P80" s="3"/>
      <c r="Q80" s="3"/>
    </row>
    <row r="81">
      <c r="A81" s="108">
        <v>77.0</v>
      </c>
      <c r="B81" s="26" t="s">
        <v>12</v>
      </c>
      <c r="C81" s="121" t="s">
        <v>39</v>
      </c>
      <c r="D81" s="28" t="s">
        <v>19</v>
      </c>
      <c r="E81" s="29" t="s">
        <v>62</v>
      </c>
      <c r="F81" s="112" t="s">
        <v>388</v>
      </c>
      <c r="G81" s="112" t="s">
        <v>389</v>
      </c>
      <c r="H81" s="115" t="s">
        <v>390</v>
      </c>
      <c r="I81" s="46" t="s">
        <v>10</v>
      </c>
      <c r="J81" s="34" t="s">
        <v>81</v>
      </c>
      <c r="K81" s="106" t="s">
        <v>391</v>
      </c>
      <c r="L81" s="122" t="str">
        <f>HYPERLINK("https://drive.google.com/open?id=1zkd7Po-HjDIPDjlqiRoFgh5hXKfUeZYF","projektová fiše")</f>
        <v>projektová fiše</v>
      </c>
      <c r="M81" s="117"/>
      <c r="N81" s="3"/>
      <c r="O81" s="3"/>
      <c r="P81" s="3"/>
      <c r="Q81" s="3"/>
    </row>
    <row r="82">
      <c r="A82" s="108">
        <v>78.0</v>
      </c>
      <c r="B82" s="26" t="s">
        <v>12</v>
      </c>
      <c r="C82" s="121" t="s">
        <v>39</v>
      </c>
      <c r="D82" s="28" t="s">
        <v>55</v>
      </c>
      <c r="E82" s="29" t="s">
        <v>75</v>
      </c>
      <c r="F82" s="112" t="s">
        <v>392</v>
      </c>
      <c r="G82" s="112" t="s">
        <v>393</v>
      </c>
      <c r="H82" s="115" t="s">
        <v>394</v>
      </c>
      <c r="I82" s="46" t="s">
        <v>395</v>
      </c>
      <c r="J82" s="34" t="s">
        <v>396</v>
      </c>
      <c r="K82" s="106" t="s">
        <v>396</v>
      </c>
      <c r="L82" s="122" t="str">
        <f>HYPERLINK("https://drive.google.com/file/d/10WKFaV_66uhVe1JDctjs13gK6sPXx7Xq/view?usp=sharing","projektová fiše")</f>
        <v>projektová fiše</v>
      </c>
      <c r="M82" s="117"/>
      <c r="N82" s="3"/>
      <c r="O82" s="3"/>
      <c r="P82" s="3"/>
      <c r="Q82" s="3"/>
    </row>
    <row r="83" ht="28.5" customHeight="1">
      <c r="A83" s="108">
        <v>79.0</v>
      </c>
      <c r="B83" s="26" t="s">
        <v>12</v>
      </c>
      <c r="C83" s="109" t="s">
        <v>18</v>
      </c>
      <c r="D83" s="99" t="s">
        <v>397</v>
      </c>
      <c r="E83" s="111" t="s">
        <v>114</v>
      </c>
      <c r="F83" s="101" t="s">
        <v>398</v>
      </c>
      <c r="G83" s="105" t="s">
        <v>399</v>
      </c>
      <c r="H83" s="115" t="s">
        <v>400</v>
      </c>
      <c r="I83" s="104" t="s">
        <v>63</v>
      </c>
      <c r="J83" s="105" t="s">
        <v>81</v>
      </c>
      <c r="K83" s="106" t="s">
        <v>401</v>
      </c>
      <c r="L83" s="123" t="str">
        <f>HYPERLINK("https://drive.google.com/open?id=1lFNPn5l0o_n6iTWq0ueFtI3SRsr-NEut","projektová fiše")</f>
        <v>projektová fiše</v>
      </c>
      <c r="M83" s="124"/>
      <c r="N83" s="19"/>
      <c r="O83" s="19"/>
      <c r="P83" s="19"/>
      <c r="Q83" s="19"/>
    </row>
    <row r="84" ht="92.25" customHeight="1">
      <c r="A84" s="125">
        <v>80.0</v>
      </c>
      <c r="B84" s="26" t="s">
        <v>12</v>
      </c>
      <c r="C84" s="126" t="s">
        <v>13</v>
      </c>
      <c r="D84" s="127" t="s">
        <v>397</v>
      </c>
      <c r="E84" s="128" t="s">
        <v>402</v>
      </c>
      <c r="F84" s="129" t="s">
        <v>403</v>
      </c>
      <c r="G84" s="130" t="s">
        <v>404</v>
      </c>
      <c r="H84" s="131" t="s">
        <v>405</v>
      </c>
      <c r="I84" s="132" t="s">
        <v>63</v>
      </c>
      <c r="J84" s="130" t="s">
        <v>262</v>
      </c>
      <c r="K84" s="132" t="s">
        <v>406</v>
      </c>
      <c r="L84" s="133" t="str">
        <f>HYPERLINK("https://drive.google.com/drive/folders/0BwYjTzvXYHt3T3A0czFRYUNwWjQ","projektová fiše")</f>
        <v>projektová fiše</v>
      </c>
      <c r="M84" s="117"/>
      <c r="N84" s="3"/>
      <c r="O84" s="3"/>
      <c r="P84" s="3"/>
      <c r="Q84" s="3"/>
    </row>
    <row r="85">
      <c r="A85" s="134">
        <v>81.0</v>
      </c>
      <c r="B85" s="135" t="s">
        <v>6</v>
      </c>
      <c r="C85" s="136" t="s">
        <v>18</v>
      </c>
      <c r="D85" s="137" t="s">
        <v>84</v>
      </c>
      <c r="E85" s="138" t="s">
        <v>347</v>
      </c>
      <c r="F85" s="139" t="s">
        <v>407</v>
      </c>
      <c r="G85" s="140" t="s">
        <v>408</v>
      </c>
      <c r="H85" s="141" t="s">
        <v>409</v>
      </c>
      <c r="I85" s="104" t="s">
        <v>10</v>
      </c>
      <c r="J85" s="142" t="s">
        <v>410</v>
      </c>
      <c r="K85" s="143" t="s">
        <v>411</v>
      </c>
      <c r="L85" s="123" t="str">
        <f>HYPERLINK("https://drive.google.com/file/d/1E9040kyu6hoznyV_QdbSXqZqfi5TAGXt/view?usp=sharing","projektová fiše")</f>
        <v>projektová fiše</v>
      </c>
      <c r="M85" s="144"/>
      <c r="N85" s="19"/>
      <c r="O85" s="19"/>
      <c r="P85" s="19"/>
      <c r="Q85" s="19"/>
    </row>
    <row r="86">
      <c r="A86" s="134">
        <v>82.0</v>
      </c>
      <c r="B86" s="135" t="s">
        <v>6</v>
      </c>
      <c r="C86" s="136" t="s">
        <v>18</v>
      </c>
      <c r="D86" s="137" t="s">
        <v>84</v>
      </c>
      <c r="E86" s="138" t="s">
        <v>347</v>
      </c>
      <c r="F86" s="129" t="s">
        <v>412</v>
      </c>
      <c r="G86" s="105" t="s">
        <v>413</v>
      </c>
      <c r="H86" s="141" t="s">
        <v>414</v>
      </c>
      <c r="I86" s="132" t="s">
        <v>63</v>
      </c>
      <c r="J86" s="142" t="s">
        <v>81</v>
      </c>
      <c r="K86" s="145" t="s">
        <v>415</v>
      </c>
      <c r="L86" s="67" t="str">
        <f>HYPERLINK("https://drive.google.com/open?id=1zX14xKMLQFJOQcA_QpY3gE-JmDaiZDvr","projektová fiše")</f>
        <v>projektová fiše</v>
      </c>
      <c r="M86" s="144"/>
      <c r="N86" s="19"/>
      <c r="O86" s="19"/>
      <c r="P86" s="19"/>
      <c r="Q86" s="19"/>
    </row>
    <row r="87">
      <c r="A87" s="134">
        <v>83.0</v>
      </c>
      <c r="B87" s="135" t="s">
        <v>6</v>
      </c>
      <c r="C87" s="136" t="s">
        <v>18</v>
      </c>
      <c r="D87" s="137" t="s">
        <v>84</v>
      </c>
      <c r="E87" s="138" t="s">
        <v>347</v>
      </c>
      <c r="F87" s="129" t="s">
        <v>416</v>
      </c>
      <c r="G87" s="105" t="s">
        <v>417</v>
      </c>
      <c r="H87" s="141" t="s">
        <v>418</v>
      </c>
      <c r="I87" s="132" t="s">
        <v>63</v>
      </c>
      <c r="J87" s="142" t="s">
        <v>81</v>
      </c>
      <c r="K87" s="145" t="s">
        <v>419</v>
      </c>
      <c r="L87" s="67" t="str">
        <f>HYPERLINK("https://drive.google.com/open?id=1QB2ECZvfx2q98g4Egl9vjYveJAhGnL8K","projektová fiše")</f>
        <v>projektová fiše</v>
      </c>
      <c r="M87" s="144"/>
      <c r="N87" s="19"/>
      <c r="O87" s="19"/>
      <c r="P87" s="19"/>
      <c r="Q87" s="19"/>
    </row>
    <row r="88">
      <c r="A88" s="134">
        <v>84.0</v>
      </c>
      <c r="B88" s="135" t="s">
        <v>6</v>
      </c>
      <c r="C88" s="136" t="s">
        <v>18</v>
      </c>
      <c r="D88" s="137" t="s">
        <v>84</v>
      </c>
      <c r="E88" s="138" t="s">
        <v>347</v>
      </c>
      <c r="F88" s="129" t="s">
        <v>420</v>
      </c>
      <c r="G88" s="105" t="s">
        <v>421</v>
      </c>
      <c r="H88" s="141" t="s">
        <v>422</v>
      </c>
      <c r="I88" s="132" t="s">
        <v>63</v>
      </c>
      <c r="J88" s="142" t="s">
        <v>81</v>
      </c>
      <c r="K88" s="145" t="s">
        <v>423</v>
      </c>
      <c r="L88" s="67" t="str">
        <f>HYPERLINK("https://drive.google.com/open?id=14rEhfCXbBBQoXfS56AUacc9vMVU6pP4M","projektová fiše")</f>
        <v>projektová fiše</v>
      </c>
      <c r="M88" s="144"/>
      <c r="N88" s="19"/>
      <c r="O88" s="19"/>
      <c r="P88" s="19"/>
      <c r="Q88" s="19"/>
    </row>
    <row r="89">
      <c r="A89" s="134">
        <v>85.0</v>
      </c>
      <c r="B89" s="135" t="s">
        <v>6</v>
      </c>
      <c r="C89" s="136" t="s">
        <v>18</v>
      </c>
      <c r="D89" s="137" t="s">
        <v>84</v>
      </c>
      <c r="E89" s="138" t="s">
        <v>347</v>
      </c>
      <c r="F89" s="129" t="s">
        <v>424</v>
      </c>
      <c r="G89" s="105" t="s">
        <v>425</v>
      </c>
      <c r="H89" s="141" t="s">
        <v>426</v>
      </c>
      <c r="I89" s="132" t="s">
        <v>10</v>
      </c>
      <c r="J89" s="142" t="s">
        <v>11</v>
      </c>
      <c r="K89" s="145" t="s">
        <v>427</v>
      </c>
      <c r="L89" s="67" t="str">
        <f>HYPERLINK("https://drive.google.com/open?id=1qn_9CUIJUE7vMEpp1eQXgyG_eO7Y5twp","projektová fiše")</f>
        <v>projektová fiše</v>
      </c>
      <c r="M89" s="144"/>
      <c r="N89" s="19"/>
      <c r="O89" s="19"/>
      <c r="P89" s="19"/>
      <c r="Q89" s="19"/>
    </row>
    <row r="90">
      <c r="A90" s="134">
        <v>86.0</v>
      </c>
      <c r="B90" s="135" t="s">
        <v>6</v>
      </c>
      <c r="C90" s="136" t="s">
        <v>18</v>
      </c>
      <c r="D90" s="137" t="s">
        <v>84</v>
      </c>
      <c r="E90" s="138" t="s">
        <v>347</v>
      </c>
      <c r="F90" s="139" t="s">
        <v>428</v>
      </c>
      <c r="G90" s="105" t="s">
        <v>425</v>
      </c>
      <c r="H90" s="141" t="s">
        <v>429</v>
      </c>
      <c r="I90" s="132" t="s">
        <v>10</v>
      </c>
      <c r="J90" s="142" t="s">
        <v>11</v>
      </c>
      <c r="K90" s="145" t="s">
        <v>430</v>
      </c>
      <c r="L90" s="67" t="str">
        <f>HYPERLINK("https://drive.google.com/open?id=1dEe1_bLw5mqQxXJDeNKCGunNtIRUXyD3","projektová fiše")</f>
        <v>projektová fiše</v>
      </c>
      <c r="M90" s="144"/>
      <c r="N90" s="19"/>
      <c r="O90" s="19"/>
      <c r="P90" s="19"/>
      <c r="Q90" s="19"/>
    </row>
    <row r="91">
      <c r="A91" s="134">
        <v>87.0</v>
      </c>
      <c r="B91" s="135" t="s">
        <v>6</v>
      </c>
      <c r="C91" s="146" t="s">
        <v>39</v>
      </c>
      <c r="D91" s="137" t="s">
        <v>55</v>
      </c>
      <c r="E91" s="138" t="s">
        <v>75</v>
      </c>
      <c r="F91" s="129" t="s">
        <v>431</v>
      </c>
      <c r="G91" s="105" t="s">
        <v>432</v>
      </c>
      <c r="H91" s="141" t="s">
        <v>433</v>
      </c>
      <c r="I91" s="132" t="s">
        <v>63</v>
      </c>
      <c r="J91" s="142" t="s">
        <v>81</v>
      </c>
      <c r="K91" s="145" t="s">
        <v>434</v>
      </c>
      <c r="L91" s="67" t="str">
        <f>HYPERLINK("https://drive.google.com/open?id=1NZ6dpKX6nQZnYAnfVaEvT2g3FETZskbH","projektová fiše")</f>
        <v>projektová fiše</v>
      </c>
      <c r="M91" s="144"/>
      <c r="N91" s="19"/>
      <c r="O91" s="19"/>
      <c r="P91" s="19"/>
      <c r="Q91" s="19"/>
    </row>
    <row r="92">
      <c r="A92" s="134">
        <v>88.0</v>
      </c>
      <c r="B92" s="135" t="s">
        <v>6</v>
      </c>
      <c r="C92" s="146" t="s">
        <v>39</v>
      </c>
      <c r="D92" s="28" t="s">
        <v>310</v>
      </c>
      <c r="E92" s="138" t="s">
        <v>67</v>
      </c>
      <c r="F92" s="129" t="s">
        <v>435</v>
      </c>
      <c r="G92" s="105" t="s">
        <v>436</v>
      </c>
      <c r="H92" s="141" t="s">
        <v>437</v>
      </c>
      <c r="I92" s="132" t="s">
        <v>63</v>
      </c>
      <c r="J92" s="142" t="s">
        <v>11</v>
      </c>
      <c r="K92" s="145" t="s">
        <v>438</v>
      </c>
      <c r="L92" s="67" t="str">
        <f>HYPERLINK("https://drive.google.com/open?id=1SPHDg0vRGkiKcI2vOjs0ZMLEGD5XQeZL","projektová fiše")</f>
        <v>projektová fiše</v>
      </c>
      <c r="M92" s="144"/>
      <c r="N92" s="19"/>
      <c r="O92" s="19"/>
      <c r="P92" s="19"/>
      <c r="Q92" s="19"/>
    </row>
    <row r="93">
      <c r="A93" s="134">
        <v>89.0</v>
      </c>
      <c r="B93" s="135" t="s">
        <v>6</v>
      </c>
      <c r="C93" s="146" t="s">
        <v>39</v>
      </c>
      <c r="D93" s="137" t="s">
        <v>55</v>
      </c>
      <c r="E93" s="138" t="s">
        <v>75</v>
      </c>
      <c r="F93" s="129" t="s">
        <v>439</v>
      </c>
      <c r="G93" s="105" t="s">
        <v>440</v>
      </c>
      <c r="H93" s="141" t="s">
        <v>441</v>
      </c>
      <c r="I93" s="132" t="s">
        <v>63</v>
      </c>
      <c r="J93" s="142" t="s">
        <v>81</v>
      </c>
      <c r="K93" s="145" t="s">
        <v>442</v>
      </c>
      <c r="L93" s="67" t="str">
        <f>HYPERLINK("https://drive.google.com/open?id=1vxazNjxs1NijBXL_Fa8YL4YKxlHNZBt9","projektová fiše I")</f>
        <v>projektová fiše I</v>
      </c>
      <c r="M93" s="67" t="str">
        <f>HYPERLINK("https://drive.google.com/open?id=1zNw8DGI9sRsGOseH_TVMQEh9khARAXvQ","projektová fiše II")</f>
        <v>projektová fiše II</v>
      </c>
      <c r="N93" s="19"/>
      <c r="O93" s="19"/>
      <c r="P93" s="19"/>
      <c r="Q93" s="19"/>
    </row>
    <row r="94" ht="69.0" customHeight="1">
      <c r="A94" s="108">
        <v>90.0</v>
      </c>
      <c r="B94" s="135" t="s">
        <v>6</v>
      </c>
      <c r="C94" s="98" t="s">
        <v>39</v>
      </c>
      <c r="D94" s="137" t="s">
        <v>55</v>
      </c>
      <c r="E94" s="138" t="s">
        <v>71</v>
      </c>
      <c r="F94" s="112" t="s">
        <v>443</v>
      </c>
      <c r="G94" s="102" t="s">
        <v>124</v>
      </c>
      <c r="H94" s="115" t="s">
        <v>444</v>
      </c>
      <c r="I94" s="104" t="s">
        <v>10</v>
      </c>
      <c r="J94" s="105" t="s">
        <v>81</v>
      </c>
      <c r="K94" s="106" t="s">
        <v>445</v>
      </c>
      <c r="L94" s="67" t="str">
        <f>HYPERLINK("https://drive.google.com/open?id=1_xyNXL4M6B_ceFh7PwJVqwTS3JN3KjBq","projektová fiše")</f>
        <v>projektová fiše</v>
      </c>
      <c r="M94" s="36"/>
      <c r="N94" s="3"/>
      <c r="O94" s="3"/>
      <c r="P94" s="3"/>
      <c r="Q94" s="3"/>
    </row>
    <row r="95" ht="69.0" customHeight="1">
      <c r="A95" s="108">
        <v>91.0</v>
      </c>
      <c r="B95" s="135" t="s">
        <v>6</v>
      </c>
      <c r="C95" s="98" t="s">
        <v>39</v>
      </c>
      <c r="D95" s="137" t="s">
        <v>19</v>
      </c>
      <c r="E95" s="138" t="s">
        <v>62</v>
      </c>
      <c r="F95" s="112" t="s">
        <v>446</v>
      </c>
      <c r="G95" s="102" t="s">
        <v>124</v>
      </c>
      <c r="H95" s="115" t="s">
        <v>447</v>
      </c>
      <c r="I95" s="104" t="s">
        <v>10</v>
      </c>
      <c r="J95" s="105" t="s">
        <v>81</v>
      </c>
      <c r="K95" s="106" t="s">
        <v>448</v>
      </c>
      <c r="L95" s="67" t="str">
        <f>HYPERLINK("https://drive.google.com/open?id=1fKOsCQSLkGn8bkSBcgfmckKiGWbc-1Pv","projektová fiše")</f>
        <v>projektová fiše</v>
      </c>
      <c r="M95" s="36"/>
      <c r="N95" s="3"/>
      <c r="O95" s="3"/>
      <c r="P95" s="3"/>
      <c r="Q95" s="3"/>
    </row>
    <row r="96" ht="22.5" customHeight="1">
      <c r="A96" s="147">
        <v>92.0</v>
      </c>
      <c r="B96" s="135" t="s">
        <v>6</v>
      </c>
      <c r="C96" s="27" t="s">
        <v>39</v>
      </c>
      <c r="D96" s="28" t="s">
        <v>14</v>
      </c>
      <c r="E96" s="29" t="s">
        <v>20</v>
      </c>
      <c r="F96" s="54" t="s">
        <v>449</v>
      </c>
      <c r="G96" s="31" t="s">
        <v>324</v>
      </c>
      <c r="H96" s="75" t="s">
        <v>450</v>
      </c>
      <c r="I96" s="33" t="s">
        <v>10</v>
      </c>
      <c r="J96" s="56" t="s">
        <v>11</v>
      </c>
      <c r="K96" s="56" t="s">
        <v>451</v>
      </c>
      <c r="L96" s="67" t="str">
        <f>HYPERLINK("https://drive.google.com/open?id=1w_toBtADOtpR0XHKt5c9evDza4l6LRny","projektová fiše")</f>
        <v>projektová fiše</v>
      </c>
      <c r="M96" s="36"/>
      <c r="N96" s="3"/>
      <c r="O96" s="3"/>
      <c r="P96" s="3"/>
      <c r="Q96" s="3"/>
    </row>
    <row r="97" ht="22.5" customHeight="1">
      <c r="A97" s="147">
        <v>93.0</v>
      </c>
      <c r="B97" s="135" t="s">
        <v>6</v>
      </c>
      <c r="C97" s="27" t="s">
        <v>39</v>
      </c>
      <c r="D97" s="65" t="s">
        <v>8</v>
      </c>
      <c r="E97" s="66" t="s">
        <v>9</v>
      </c>
      <c r="F97" s="54" t="s">
        <v>452</v>
      </c>
      <c r="G97" s="56" t="s">
        <v>453</v>
      </c>
      <c r="H97" s="75" t="s">
        <v>454</v>
      </c>
      <c r="I97" s="46" t="s">
        <v>139</v>
      </c>
      <c r="J97" s="56" t="s">
        <v>11</v>
      </c>
      <c r="K97" s="56" t="s">
        <v>455</v>
      </c>
      <c r="L97" s="67" t="str">
        <f>HYPERLINK("https://drive.google.com/open?id=1I8_SLMA6N7NYQk0_d372zPi_-oQ6zLKD","projektová fiše")</f>
        <v>projektová fiše</v>
      </c>
      <c r="M97" s="36"/>
      <c r="N97" s="3"/>
      <c r="O97" s="3"/>
      <c r="P97" s="3"/>
      <c r="Q97" s="3"/>
    </row>
    <row r="98" ht="22.5" customHeight="1">
      <c r="A98" s="147">
        <v>94.0</v>
      </c>
      <c r="B98" s="135" t="s">
        <v>6</v>
      </c>
      <c r="C98" s="27" t="s">
        <v>13</v>
      </c>
      <c r="D98" s="28" t="s">
        <v>70</v>
      </c>
      <c r="E98" s="66" t="s">
        <v>82</v>
      </c>
      <c r="F98" s="54" t="s">
        <v>456</v>
      </c>
      <c r="G98" s="56" t="s">
        <v>457</v>
      </c>
      <c r="H98" s="75" t="s">
        <v>458</v>
      </c>
      <c r="I98" s="46" t="s">
        <v>10</v>
      </c>
      <c r="J98" s="56" t="s">
        <v>11</v>
      </c>
      <c r="K98" s="56" t="s">
        <v>459</v>
      </c>
      <c r="L98" s="67" t="str">
        <f>HYPERLINK("https://drive.google.com/open?id=1DHEsuPuNhEXTXyFNCj_o3sY6qqCh3BKr","projektová fiše")</f>
        <v>projektová fiše</v>
      </c>
      <c r="M98" s="36"/>
      <c r="N98" s="3"/>
      <c r="O98" s="3"/>
      <c r="P98" s="3"/>
      <c r="Q98" s="3"/>
    </row>
    <row r="99" ht="22.5" customHeight="1">
      <c r="A99" s="147">
        <v>95.0</v>
      </c>
      <c r="B99" s="135" t="s">
        <v>6</v>
      </c>
      <c r="C99" s="27" t="s">
        <v>39</v>
      </c>
      <c r="D99" s="65" t="s">
        <v>14</v>
      </c>
      <c r="E99" s="66" t="s">
        <v>20</v>
      </c>
      <c r="F99" s="54" t="s">
        <v>460</v>
      </c>
      <c r="G99" s="56" t="s">
        <v>461</v>
      </c>
      <c r="H99" s="75" t="s">
        <v>462</v>
      </c>
      <c r="I99" s="46" t="s">
        <v>10</v>
      </c>
      <c r="J99" s="56" t="s">
        <v>11</v>
      </c>
      <c r="K99" s="56" t="s">
        <v>463</v>
      </c>
      <c r="L99" s="67" t="str">
        <f>HYPERLINK("https://drive.google.com/open?id=1tlb2R3fvr3jkRLfSAXlzhjVuw3SrSfnW","projektová fiše")</f>
        <v>projektová fiše</v>
      </c>
      <c r="M99" s="36"/>
      <c r="N99" s="3"/>
      <c r="O99" s="3"/>
      <c r="P99" s="3"/>
      <c r="Q99" s="3"/>
    </row>
    <row r="100" ht="22.5" customHeight="1">
      <c r="A100" s="147">
        <v>96.0</v>
      </c>
      <c r="B100" s="135" t="s">
        <v>6</v>
      </c>
      <c r="C100" s="27" t="s">
        <v>39</v>
      </c>
      <c r="D100" s="65" t="s">
        <v>14</v>
      </c>
      <c r="E100" s="66" t="s">
        <v>20</v>
      </c>
      <c r="F100" s="54" t="s">
        <v>464</v>
      </c>
      <c r="G100" s="56" t="s">
        <v>461</v>
      </c>
      <c r="H100" s="75" t="s">
        <v>465</v>
      </c>
      <c r="I100" s="46" t="s">
        <v>10</v>
      </c>
      <c r="J100" s="56" t="s">
        <v>11</v>
      </c>
      <c r="K100" s="56" t="s">
        <v>463</v>
      </c>
      <c r="L100" s="67" t="str">
        <f>HYPERLINK("https://drive.google.com/open?id=1VobPfNnO9aJvECm5uSJDBSns26GxyQBl","projektová fiše")</f>
        <v>projektová fiše</v>
      </c>
      <c r="M100" s="36"/>
      <c r="N100" s="3"/>
      <c r="O100" s="3"/>
      <c r="P100" s="3"/>
      <c r="Q100" s="3"/>
    </row>
    <row r="101">
      <c r="A101" s="19"/>
      <c r="B101" s="19"/>
      <c r="C101" s="19"/>
      <c r="D101" s="19"/>
      <c r="E101" s="19"/>
      <c r="F101" s="19"/>
      <c r="G101" s="19"/>
      <c r="H101" s="19"/>
      <c r="I101" s="19"/>
      <c r="J101" s="19"/>
      <c r="K101" s="19"/>
      <c r="L101" s="19"/>
      <c r="M101" s="148"/>
      <c r="N101" s="19"/>
      <c r="O101" s="19"/>
      <c r="P101" s="19"/>
      <c r="Q101" s="19"/>
    </row>
    <row r="102">
      <c r="A102" s="19"/>
      <c r="B102" s="19"/>
      <c r="C102" s="19"/>
      <c r="D102" s="19"/>
      <c r="E102" s="19"/>
      <c r="F102" s="19"/>
      <c r="G102" s="19"/>
      <c r="H102" s="19"/>
      <c r="I102" s="19"/>
      <c r="J102" s="19"/>
      <c r="K102" s="19"/>
      <c r="L102" s="19"/>
      <c r="M102" s="148"/>
      <c r="N102" s="19"/>
      <c r="O102" s="19"/>
      <c r="P102" s="19"/>
      <c r="Q102" s="19"/>
    </row>
    <row r="103">
      <c r="A103" s="19"/>
      <c r="B103" s="19"/>
      <c r="C103" s="19"/>
      <c r="D103" s="19"/>
      <c r="E103" s="19"/>
      <c r="F103" s="19"/>
      <c r="G103" s="19"/>
      <c r="H103" s="19"/>
      <c r="I103" s="19"/>
      <c r="J103" s="19"/>
      <c r="K103" s="19"/>
      <c r="L103" s="19"/>
      <c r="M103" s="148"/>
      <c r="N103" s="19"/>
      <c r="O103" s="19"/>
      <c r="P103" s="19"/>
      <c r="Q103" s="19"/>
    </row>
    <row r="104">
      <c r="A104" s="19"/>
      <c r="B104" s="19"/>
      <c r="C104" s="19"/>
      <c r="D104" s="19"/>
      <c r="E104" s="19"/>
      <c r="F104" s="19"/>
      <c r="G104" s="19"/>
      <c r="H104" s="19"/>
      <c r="I104" s="19"/>
      <c r="J104" s="19"/>
      <c r="K104" s="19"/>
      <c r="L104" s="19"/>
      <c r="M104" s="148"/>
      <c r="N104" s="19"/>
      <c r="O104" s="19"/>
      <c r="P104" s="19"/>
      <c r="Q104" s="19"/>
    </row>
    <row r="105">
      <c r="A105" s="19"/>
      <c r="B105" s="19"/>
      <c r="C105" s="19"/>
      <c r="D105" s="19"/>
      <c r="E105" s="19"/>
      <c r="F105" s="19"/>
      <c r="G105" s="19"/>
      <c r="H105" s="19"/>
      <c r="I105" s="19"/>
      <c r="J105" s="19"/>
      <c r="K105" s="19"/>
      <c r="L105" s="19"/>
      <c r="M105" s="148"/>
      <c r="N105" s="19"/>
      <c r="O105" s="19"/>
      <c r="P105" s="19"/>
      <c r="Q105" s="19"/>
    </row>
    <row r="106">
      <c r="A106" s="19"/>
      <c r="B106" s="19"/>
      <c r="C106" s="19"/>
      <c r="D106" s="19"/>
      <c r="E106" s="19"/>
      <c r="F106" s="19"/>
      <c r="G106" s="19"/>
      <c r="H106" s="19"/>
      <c r="I106" s="19"/>
      <c r="J106" s="19"/>
      <c r="K106" s="19"/>
      <c r="L106" s="19"/>
      <c r="M106" s="148"/>
      <c r="N106" s="19"/>
      <c r="O106" s="19"/>
      <c r="P106" s="19"/>
      <c r="Q106" s="19"/>
    </row>
    <row r="107">
      <c r="A107" s="19"/>
      <c r="B107" s="19"/>
      <c r="C107" s="19"/>
      <c r="D107" s="19"/>
      <c r="E107" s="19"/>
      <c r="F107" s="19"/>
      <c r="G107" s="19"/>
      <c r="H107" s="19"/>
      <c r="I107" s="19"/>
      <c r="J107" s="19"/>
      <c r="K107" s="19"/>
      <c r="L107" s="19"/>
      <c r="M107" s="148"/>
      <c r="N107" s="19"/>
      <c r="O107" s="19"/>
      <c r="P107" s="19"/>
      <c r="Q107" s="19"/>
    </row>
    <row r="108">
      <c r="A108" s="19"/>
      <c r="B108" s="19"/>
      <c r="C108" s="19"/>
      <c r="D108" s="19"/>
      <c r="E108" s="19"/>
      <c r="F108" s="19"/>
      <c r="G108" s="19"/>
      <c r="H108" s="19"/>
      <c r="I108" s="19"/>
      <c r="J108" s="19"/>
      <c r="K108" s="19"/>
      <c r="L108" s="19"/>
      <c r="M108" s="148"/>
      <c r="N108" s="19"/>
      <c r="O108" s="19"/>
      <c r="P108" s="19"/>
      <c r="Q108" s="19"/>
    </row>
    <row r="109">
      <c r="A109" s="19"/>
      <c r="B109" s="19"/>
      <c r="C109" s="19"/>
      <c r="D109" s="19"/>
      <c r="E109" s="19"/>
      <c r="F109" s="19"/>
      <c r="G109" s="19"/>
      <c r="H109" s="19"/>
      <c r="I109" s="19"/>
      <c r="J109" s="19"/>
      <c r="K109" s="19"/>
      <c r="L109" s="19"/>
      <c r="M109" s="148"/>
      <c r="N109" s="19"/>
      <c r="O109" s="19"/>
      <c r="P109" s="19"/>
      <c r="Q109" s="19"/>
    </row>
    <row r="110">
      <c r="A110" s="19"/>
      <c r="B110" s="19"/>
      <c r="C110" s="19"/>
      <c r="D110" s="19"/>
      <c r="E110" s="19"/>
      <c r="F110" s="19"/>
      <c r="G110" s="19"/>
      <c r="H110" s="19"/>
      <c r="I110" s="19"/>
      <c r="J110" s="19"/>
      <c r="K110" s="19"/>
      <c r="L110" s="19"/>
      <c r="M110" s="148"/>
      <c r="N110" s="19"/>
      <c r="O110" s="19"/>
      <c r="P110" s="19"/>
      <c r="Q110" s="19"/>
    </row>
    <row r="111">
      <c r="A111" s="19"/>
      <c r="B111" s="19"/>
      <c r="C111" s="19"/>
      <c r="D111" s="19"/>
      <c r="E111" s="19"/>
      <c r="F111" s="19"/>
      <c r="G111" s="19"/>
      <c r="H111" s="19"/>
      <c r="I111" s="19"/>
      <c r="J111" s="19"/>
      <c r="K111" s="19"/>
      <c r="L111" s="19"/>
      <c r="M111" s="148"/>
      <c r="N111" s="19"/>
      <c r="O111" s="19"/>
      <c r="P111" s="19"/>
      <c r="Q111" s="19"/>
    </row>
    <row r="112">
      <c r="A112" s="19"/>
      <c r="B112" s="19"/>
      <c r="C112" s="19"/>
      <c r="D112" s="19"/>
      <c r="E112" s="19"/>
      <c r="F112" s="19"/>
      <c r="G112" s="19"/>
      <c r="H112" s="19"/>
      <c r="I112" s="19"/>
      <c r="J112" s="19"/>
      <c r="K112" s="19"/>
      <c r="L112" s="19"/>
      <c r="M112" s="148"/>
      <c r="N112" s="19"/>
      <c r="O112" s="19"/>
      <c r="P112" s="19"/>
      <c r="Q112" s="19"/>
    </row>
    <row r="113">
      <c r="A113" s="19"/>
      <c r="B113" s="19"/>
      <c r="C113" s="19"/>
      <c r="D113" s="19"/>
      <c r="E113" s="19"/>
      <c r="F113" s="19"/>
      <c r="G113" s="19"/>
      <c r="H113" s="19"/>
      <c r="I113" s="19"/>
      <c r="J113" s="19"/>
      <c r="K113" s="19"/>
      <c r="L113" s="19"/>
      <c r="M113" s="148"/>
      <c r="N113" s="19"/>
      <c r="O113" s="19"/>
      <c r="P113" s="19"/>
      <c r="Q113" s="19"/>
    </row>
    <row r="114">
      <c r="A114" s="19"/>
      <c r="B114" s="19"/>
      <c r="C114" s="19"/>
      <c r="D114" s="19"/>
      <c r="E114" s="19"/>
      <c r="F114" s="19"/>
      <c r="G114" s="19"/>
      <c r="H114" s="19"/>
      <c r="I114" s="19"/>
      <c r="J114" s="19"/>
      <c r="K114" s="19"/>
      <c r="L114" s="19"/>
      <c r="M114" s="148"/>
      <c r="N114" s="19"/>
      <c r="O114" s="19"/>
      <c r="P114" s="19"/>
      <c r="Q114" s="19"/>
    </row>
    <row r="115">
      <c r="A115" s="19"/>
      <c r="B115" s="19"/>
      <c r="C115" s="19"/>
      <c r="D115" s="19"/>
      <c r="E115" s="19"/>
      <c r="F115" s="19"/>
      <c r="G115" s="19"/>
      <c r="H115" s="19"/>
      <c r="I115" s="19"/>
      <c r="J115" s="19"/>
      <c r="K115" s="19"/>
      <c r="L115" s="19"/>
      <c r="M115" s="148"/>
      <c r="N115" s="19"/>
      <c r="O115" s="19"/>
      <c r="P115" s="19"/>
      <c r="Q115" s="19"/>
    </row>
    <row r="116">
      <c r="A116" s="19"/>
      <c r="B116" s="19"/>
      <c r="C116" s="19"/>
      <c r="D116" s="19"/>
      <c r="E116" s="19"/>
      <c r="F116" s="19"/>
      <c r="G116" s="19"/>
      <c r="H116" s="19"/>
      <c r="I116" s="19"/>
      <c r="J116" s="19"/>
      <c r="K116" s="19"/>
      <c r="L116" s="19"/>
      <c r="M116" s="148"/>
      <c r="N116" s="19"/>
      <c r="O116" s="19"/>
      <c r="P116" s="19"/>
      <c r="Q116" s="19"/>
    </row>
    <row r="117">
      <c r="A117" s="19"/>
      <c r="B117" s="19"/>
      <c r="C117" s="19"/>
      <c r="D117" s="19"/>
      <c r="E117" s="19"/>
      <c r="F117" s="19"/>
      <c r="G117" s="19"/>
      <c r="H117" s="19"/>
      <c r="I117" s="19"/>
      <c r="J117" s="19"/>
      <c r="K117" s="19"/>
      <c r="L117" s="19"/>
      <c r="M117" s="148"/>
      <c r="N117" s="19"/>
      <c r="O117" s="19"/>
      <c r="P117" s="19"/>
      <c r="Q117" s="19"/>
    </row>
    <row r="118">
      <c r="A118" s="19"/>
      <c r="B118" s="19"/>
      <c r="C118" s="19"/>
      <c r="D118" s="19"/>
      <c r="E118" s="19"/>
      <c r="F118" s="19"/>
      <c r="G118" s="19"/>
      <c r="H118" s="19"/>
      <c r="I118" s="19"/>
      <c r="J118" s="19"/>
      <c r="K118" s="19"/>
      <c r="L118" s="19"/>
      <c r="M118" s="148"/>
      <c r="N118" s="19"/>
      <c r="O118" s="19"/>
      <c r="P118" s="19"/>
      <c r="Q118" s="19"/>
    </row>
    <row r="119">
      <c r="A119" s="19"/>
      <c r="B119" s="19"/>
      <c r="C119" s="19"/>
      <c r="D119" s="19"/>
      <c r="E119" s="19"/>
      <c r="F119" s="19"/>
      <c r="G119" s="19"/>
      <c r="H119" s="19"/>
      <c r="I119" s="19"/>
      <c r="J119" s="19"/>
      <c r="K119" s="19"/>
      <c r="L119" s="19"/>
      <c r="M119" s="148"/>
      <c r="N119" s="19"/>
      <c r="O119" s="19"/>
      <c r="P119" s="19"/>
      <c r="Q119" s="19"/>
    </row>
    <row r="120">
      <c r="A120" s="19"/>
      <c r="B120" s="19"/>
      <c r="C120" s="19"/>
      <c r="D120" s="19"/>
      <c r="E120" s="19"/>
      <c r="F120" s="19"/>
      <c r="G120" s="19"/>
      <c r="H120" s="19"/>
      <c r="I120" s="19"/>
      <c r="J120" s="19"/>
      <c r="K120" s="19"/>
      <c r="L120" s="19"/>
      <c r="M120" s="148"/>
      <c r="N120" s="19"/>
      <c r="O120" s="19"/>
      <c r="P120" s="19"/>
      <c r="Q120" s="19"/>
    </row>
    <row r="121">
      <c r="A121" s="19"/>
      <c r="B121" s="19"/>
      <c r="C121" s="19"/>
      <c r="D121" s="19"/>
      <c r="E121" s="19"/>
      <c r="F121" s="19"/>
      <c r="G121" s="19"/>
      <c r="H121" s="19"/>
      <c r="I121" s="19"/>
      <c r="J121" s="19"/>
      <c r="K121" s="19"/>
      <c r="L121" s="19"/>
      <c r="M121" s="148"/>
      <c r="N121" s="19"/>
      <c r="O121" s="19"/>
      <c r="P121" s="19"/>
      <c r="Q121" s="19"/>
    </row>
    <row r="122">
      <c r="A122" s="19"/>
      <c r="B122" s="19"/>
      <c r="C122" s="19"/>
      <c r="D122" s="19"/>
      <c r="E122" s="19"/>
      <c r="F122" s="19"/>
      <c r="G122" s="19"/>
      <c r="H122" s="19"/>
      <c r="I122" s="19"/>
      <c r="J122" s="19"/>
      <c r="K122" s="19"/>
      <c r="L122" s="19"/>
      <c r="M122" s="148"/>
      <c r="N122" s="19"/>
      <c r="O122" s="19"/>
      <c r="P122" s="19"/>
      <c r="Q122" s="19"/>
    </row>
    <row r="123">
      <c r="A123" s="19"/>
      <c r="B123" s="19"/>
      <c r="C123" s="19"/>
      <c r="D123" s="19"/>
      <c r="E123" s="19"/>
      <c r="F123" s="19"/>
      <c r="G123" s="19"/>
      <c r="H123" s="19"/>
      <c r="I123" s="19"/>
      <c r="J123" s="19"/>
      <c r="K123" s="19"/>
      <c r="L123" s="19"/>
      <c r="M123" s="148"/>
      <c r="N123" s="19"/>
      <c r="O123" s="19"/>
      <c r="P123" s="19"/>
      <c r="Q123" s="19"/>
    </row>
    <row r="124">
      <c r="A124" s="19"/>
      <c r="B124" s="19"/>
      <c r="C124" s="19"/>
      <c r="D124" s="19"/>
      <c r="E124" s="19"/>
      <c r="F124" s="19"/>
      <c r="G124" s="19"/>
      <c r="H124" s="19"/>
      <c r="I124" s="19"/>
      <c r="J124" s="19"/>
      <c r="K124" s="19"/>
      <c r="L124" s="19"/>
      <c r="M124" s="148"/>
      <c r="N124" s="19"/>
      <c r="O124" s="19"/>
      <c r="P124" s="19"/>
      <c r="Q124" s="19"/>
    </row>
    <row r="125">
      <c r="A125" s="19"/>
      <c r="B125" s="19"/>
      <c r="C125" s="19"/>
      <c r="D125" s="19"/>
      <c r="E125" s="19"/>
      <c r="F125" s="19"/>
      <c r="G125" s="19"/>
      <c r="H125" s="19"/>
      <c r="I125" s="19"/>
      <c r="J125" s="19"/>
      <c r="K125" s="19"/>
      <c r="L125" s="19"/>
      <c r="M125" s="148"/>
      <c r="N125" s="19"/>
      <c r="O125" s="19"/>
      <c r="P125" s="19"/>
      <c r="Q125" s="19"/>
    </row>
    <row r="126">
      <c r="A126" s="19"/>
      <c r="B126" s="19"/>
      <c r="C126" s="19"/>
      <c r="D126" s="19"/>
      <c r="E126" s="19"/>
      <c r="F126" s="19"/>
      <c r="G126" s="19"/>
      <c r="H126" s="19"/>
      <c r="I126" s="19"/>
      <c r="J126" s="19"/>
      <c r="K126" s="19"/>
      <c r="L126" s="19"/>
      <c r="M126" s="148"/>
      <c r="N126" s="19"/>
      <c r="O126" s="19"/>
      <c r="P126" s="19"/>
      <c r="Q126" s="19"/>
    </row>
    <row r="127">
      <c r="A127" s="19"/>
      <c r="B127" s="19"/>
      <c r="C127" s="19"/>
      <c r="D127" s="19"/>
      <c r="E127" s="19"/>
      <c r="F127" s="19"/>
      <c r="G127" s="19"/>
      <c r="H127" s="19"/>
      <c r="I127" s="19"/>
      <c r="J127" s="19"/>
      <c r="K127" s="19"/>
      <c r="L127" s="19"/>
      <c r="M127" s="148"/>
      <c r="N127" s="19"/>
      <c r="O127" s="19"/>
      <c r="P127" s="19"/>
      <c r="Q127" s="19"/>
    </row>
    <row r="128">
      <c r="A128" s="19"/>
      <c r="B128" s="19"/>
      <c r="C128" s="19"/>
      <c r="D128" s="19"/>
      <c r="E128" s="19"/>
      <c r="F128" s="19"/>
      <c r="G128" s="19"/>
      <c r="H128" s="19"/>
      <c r="I128" s="19"/>
      <c r="J128" s="19"/>
      <c r="K128" s="19"/>
      <c r="L128" s="19"/>
      <c r="M128" s="148"/>
      <c r="N128" s="19"/>
      <c r="O128" s="19"/>
      <c r="P128" s="19"/>
      <c r="Q128" s="19"/>
    </row>
    <row r="129">
      <c r="A129" s="19"/>
      <c r="B129" s="19"/>
      <c r="C129" s="19"/>
      <c r="D129" s="19"/>
      <c r="E129" s="19"/>
      <c r="F129" s="19"/>
      <c r="G129" s="19"/>
      <c r="H129" s="19"/>
      <c r="I129" s="19"/>
      <c r="J129" s="19"/>
      <c r="K129" s="19"/>
      <c r="L129" s="19"/>
      <c r="M129" s="148"/>
      <c r="N129" s="19"/>
      <c r="O129" s="19"/>
      <c r="P129" s="19"/>
      <c r="Q129" s="19"/>
    </row>
    <row r="130">
      <c r="A130" s="19"/>
      <c r="B130" s="19"/>
      <c r="C130" s="19"/>
      <c r="D130" s="19"/>
      <c r="E130" s="19"/>
      <c r="F130" s="19"/>
      <c r="G130" s="19"/>
      <c r="H130" s="19"/>
      <c r="I130" s="19"/>
      <c r="J130" s="19"/>
      <c r="K130" s="19"/>
      <c r="L130" s="19"/>
      <c r="M130" s="148"/>
      <c r="N130" s="19"/>
      <c r="O130" s="19"/>
      <c r="P130" s="19"/>
      <c r="Q130" s="19"/>
    </row>
    <row r="131">
      <c r="A131" s="19"/>
      <c r="B131" s="19"/>
      <c r="C131" s="19"/>
      <c r="D131" s="19"/>
      <c r="E131" s="19"/>
      <c r="F131" s="19"/>
      <c r="G131" s="19"/>
      <c r="H131" s="19"/>
      <c r="I131" s="19"/>
      <c r="J131" s="19"/>
      <c r="K131" s="19"/>
      <c r="L131" s="19"/>
      <c r="M131" s="148"/>
      <c r="N131" s="19"/>
      <c r="O131" s="19"/>
      <c r="P131" s="19"/>
      <c r="Q131" s="19"/>
    </row>
    <row r="132">
      <c r="A132" s="19"/>
      <c r="B132" s="19"/>
      <c r="C132" s="19"/>
      <c r="D132" s="19"/>
      <c r="E132" s="19"/>
      <c r="F132" s="19"/>
      <c r="G132" s="19"/>
      <c r="H132" s="19"/>
      <c r="I132" s="19"/>
      <c r="J132" s="19"/>
      <c r="K132" s="19"/>
      <c r="L132" s="19"/>
      <c r="M132" s="148"/>
      <c r="N132" s="19"/>
      <c r="O132" s="19"/>
      <c r="P132" s="19"/>
      <c r="Q132" s="19"/>
    </row>
    <row r="133">
      <c r="A133" s="19"/>
      <c r="B133" s="19"/>
      <c r="C133" s="19"/>
      <c r="D133" s="19"/>
      <c r="E133" s="19"/>
      <c r="F133" s="19"/>
      <c r="G133" s="19"/>
      <c r="H133" s="19"/>
      <c r="I133" s="19"/>
      <c r="J133" s="19"/>
      <c r="K133" s="19"/>
      <c r="L133" s="19"/>
      <c r="M133" s="148"/>
      <c r="N133" s="19"/>
      <c r="O133" s="19"/>
      <c r="P133" s="19"/>
      <c r="Q133" s="19"/>
    </row>
    <row r="134">
      <c r="A134" s="19"/>
      <c r="B134" s="19"/>
      <c r="C134" s="19"/>
      <c r="D134" s="19"/>
      <c r="E134" s="19"/>
      <c r="F134" s="19"/>
      <c r="G134" s="19"/>
      <c r="H134" s="19"/>
      <c r="I134" s="19"/>
      <c r="J134" s="19"/>
      <c r="K134" s="19"/>
      <c r="L134" s="19"/>
      <c r="M134" s="148"/>
      <c r="N134" s="19"/>
      <c r="O134" s="19"/>
      <c r="P134" s="19"/>
      <c r="Q134" s="19"/>
    </row>
    <row r="135">
      <c r="A135" s="19"/>
      <c r="B135" s="19"/>
      <c r="C135" s="19"/>
      <c r="D135" s="19"/>
      <c r="E135" s="19"/>
      <c r="F135" s="19"/>
      <c r="G135" s="19"/>
      <c r="H135" s="19"/>
      <c r="I135" s="19"/>
      <c r="J135" s="19"/>
      <c r="K135" s="19"/>
      <c r="L135" s="19"/>
      <c r="M135" s="148"/>
      <c r="N135" s="19"/>
      <c r="O135" s="19"/>
      <c r="P135" s="19"/>
      <c r="Q135" s="19"/>
    </row>
    <row r="136">
      <c r="A136" s="19"/>
      <c r="B136" s="19"/>
      <c r="C136" s="19"/>
      <c r="D136" s="19"/>
      <c r="E136" s="19"/>
      <c r="F136" s="19"/>
      <c r="G136" s="19"/>
      <c r="H136" s="19"/>
      <c r="I136" s="19"/>
      <c r="J136" s="19"/>
      <c r="K136" s="19"/>
      <c r="L136" s="19"/>
      <c r="M136" s="148"/>
      <c r="N136" s="19"/>
      <c r="O136" s="19"/>
      <c r="P136" s="19"/>
      <c r="Q136" s="19"/>
    </row>
    <row r="137">
      <c r="A137" s="19"/>
      <c r="B137" s="19"/>
      <c r="C137" s="19"/>
      <c r="D137" s="19"/>
      <c r="E137" s="19"/>
      <c r="F137" s="19"/>
      <c r="G137" s="19"/>
      <c r="H137" s="19"/>
      <c r="I137" s="19"/>
      <c r="J137" s="19"/>
      <c r="K137" s="19"/>
      <c r="L137" s="19"/>
      <c r="M137" s="148"/>
      <c r="N137" s="19"/>
      <c r="O137" s="19"/>
      <c r="P137" s="19"/>
      <c r="Q137" s="19"/>
    </row>
    <row r="138">
      <c r="A138" s="19"/>
      <c r="B138" s="19"/>
      <c r="C138" s="19"/>
      <c r="D138" s="19"/>
      <c r="E138" s="19"/>
      <c r="F138" s="19"/>
      <c r="G138" s="19"/>
      <c r="H138" s="19"/>
      <c r="I138" s="19"/>
      <c r="J138" s="19"/>
      <c r="K138" s="19"/>
      <c r="L138" s="19"/>
      <c r="M138" s="148"/>
      <c r="N138" s="19"/>
      <c r="O138" s="19"/>
      <c r="P138" s="19"/>
      <c r="Q138" s="19"/>
    </row>
    <row r="139">
      <c r="A139" s="19"/>
      <c r="B139" s="19"/>
      <c r="C139" s="19"/>
      <c r="D139" s="19"/>
      <c r="E139" s="19"/>
      <c r="F139" s="19"/>
      <c r="G139" s="19"/>
      <c r="H139" s="19"/>
      <c r="I139" s="19"/>
      <c r="J139" s="19"/>
      <c r="K139" s="19"/>
      <c r="L139" s="19"/>
      <c r="M139" s="148"/>
      <c r="N139" s="19"/>
      <c r="O139" s="19"/>
      <c r="P139" s="19"/>
      <c r="Q139" s="19"/>
    </row>
    <row r="140">
      <c r="A140" s="19"/>
      <c r="B140" s="19"/>
      <c r="C140" s="19"/>
      <c r="D140" s="19"/>
      <c r="E140" s="19"/>
      <c r="F140" s="19"/>
      <c r="G140" s="19"/>
      <c r="H140" s="19"/>
      <c r="I140" s="19"/>
      <c r="J140" s="19"/>
      <c r="K140" s="19"/>
      <c r="L140" s="19"/>
      <c r="M140" s="148"/>
      <c r="N140" s="19"/>
      <c r="O140" s="19"/>
      <c r="P140" s="19"/>
      <c r="Q140" s="19"/>
    </row>
    <row r="141">
      <c r="A141" s="19"/>
      <c r="B141" s="19"/>
      <c r="C141" s="19"/>
      <c r="D141" s="19"/>
      <c r="E141" s="19"/>
      <c r="F141" s="19"/>
      <c r="G141" s="19"/>
      <c r="H141" s="19"/>
      <c r="I141" s="19"/>
      <c r="J141" s="19"/>
      <c r="K141" s="19"/>
      <c r="L141" s="19"/>
      <c r="M141" s="148"/>
      <c r="N141" s="19"/>
      <c r="O141" s="19"/>
      <c r="P141" s="19"/>
      <c r="Q141" s="19"/>
    </row>
    <row r="142">
      <c r="A142" s="19"/>
      <c r="B142" s="19"/>
      <c r="C142" s="19"/>
      <c r="D142" s="19"/>
      <c r="E142" s="19"/>
      <c r="F142" s="19"/>
      <c r="G142" s="19"/>
      <c r="H142" s="19"/>
      <c r="I142" s="19"/>
      <c r="J142" s="19"/>
      <c r="K142" s="19"/>
      <c r="L142" s="19"/>
      <c r="M142" s="148"/>
      <c r="N142" s="19"/>
      <c r="O142" s="19"/>
      <c r="P142" s="19"/>
      <c r="Q142" s="19"/>
    </row>
    <row r="143">
      <c r="A143" s="19"/>
      <c r="B143" s="19"/>
      <c r="C143" s="19"/>
      <c r="D143" s="19"/>
      <c r="E143" s="19"/>
      <c r="F143" s="19"/>
      <c r="G143" s="19"/>
      <c r="H143" s="19"/>
      <c r="I143" s="19"/>
      <c r="J143" s="19"/>
      <c r="K143" s="19"/>
      <c r="L143" s="19"/>
      <c r="M143" s="148"/>
      <c r="N143" s="19"/>
      <c r="O143" s="19"/>
      <c r="P143" s="19"/>
      <c r="Q143" s="19"/>
    </row>
    <row r="144">
      <c r="A144" s="19"/>
      <c r="B144" s="19"/>
      <c r="C144" s="19"/>
      <c r="D144" s="19"/>
      <c r="E144" s="19"/>
      <c r="F144" s="19"/>
      <c r="G144" s="19"/>
      <c r="H144" s="19"/>
      <c r="I144" s="19"/>
      <c r="J144" s="19"/>
      <c r="K144" s="19"/>
      <c r="L144" s="19"/>
      <c r="M144" s="148"/>
      <c r="N144" s="19"/>
      <c r="O144" s="19"/>
      <c r="P144" s="19"/>
      <c r="Q144" s="19"/>
    </row>
    <row r="145">
      <c r="A145" s="19"/>
      <c r="B145" s="19"/>
      <c r="C145" s="19"/>
      <c r="D145" s="19"/>
      <c r="E145" s="19"/>
      <c r="F145" s="19"/>
      <c r="G145" s="19"/>
      <c r="H145" s="19"/>
      <c r="I145" s="19"/>
      <c r="J145" s="19"/>
      <c r="K145" s="19"/>
      <c r="L145" s="19"/>
      <c r="M145" s="148"/>
      <c r="N145" s="19"/>
      <c r="O145" s="19"/>
      <c r="P145" s="19"/>
      <c r="Q145" s="19"/>
    </row>
    <row r="146">
      <c r="A146" s="19"/>
      <c r="B146" s="19"/>
      <c r="C146" s="19"/>
      <c r="D146" s="19"/>
      <c r="E146" s="19"/>
      <c r="F146" s="19"/>
      <c r="G146" s="19"/>
      <c r="H146" s="19"/>
      <c r="I146" s="19"/>
      <c r="J146" s="19"/>
      <c r="K146" s="19"/>
      <c r="L146" s="19"/>
      <c r="M146" s="148"/>
      <c r="N146" s="19"/>
      <c r="O146" s="19"/>
      <c r="P146" s="19"/>
      <c r="Q146" s="19"/>
    </row>
    <row r="147">
      <c r="A147" s="19"/>
      <c r="B147" s="19"/>
      <c r="C147" s="19"/>
      <c r="D147" s="19"/>
      <c r="E147" s="19"/>
      <c r="F147" s="19"/>
      <c r="G147" s="19"/>
      <c r="H147" s="19"/>
      <c r="I147" s="19"/>
      <c r="J147" s="19"/>
      <c r="K147" s="19"/>
      <c r="L147" s="19"/>
      <c r="M147" s="148"/>
      <c r="N147" s="19"/>
      <c r="O147" s="19"/>
      <c r="P147" s="19"/>
      <c r="Q147" s="19"/>
    </row>
    <row r="148">
      <c r="A148" s="19"/>
      <c r="B148" s="19"/>
      <c r="C148" s="19"/>
      <c r="D148" s="19"/>
      <c r="E148" s="19"/>
      <c r="F148" s="19"/>
      <c r="G148" s="19"/>
      <c r="H148" s="19"/>
      <c r="I148" s="19"/>
      <c r="J148" s="19"/>
      <c r="K148" s="19"/>
      <c r="L148" s="19"/>
      <c r="M148" s="148"/>
      <c r="N148" s="19"/>
      <c r="O148" s="19"/>
      <c r="P148" s="19"/>
      <c r="Q148" s="19"/>
    </row>
    <row r="149">
      <c r="A149" s="19"/>
      <c r="B149" s="19"/>
      <c r="C149" s="19"/>
      <c r="D149" s="19"/>
      <c r="E149" s="19"/>
      <c r="F149" s="19"/>
      <c r="G149" s="19"/>
      <c r="H149" s="19"/>
      <c r="I149" s="19"/>
      <c r="J149" s="19"/>
      <c r="K149" s="19"/>
      <c r="L149" s="19"/>
      <c r="M149" s="148"/>
      <c r="N149" s="19"/>
      <c r="O149" s="19"/>
      <c r="P149" s="19"/>
      <c r="Q149" s="19"/>
    </row>
    <row r="150">
      <c r="A150" s="19"/>
      <c r="B150" s="19"/>
      <c r="C150" s="19"/>
      <c r="D150" s="19"/>
      <c r="E150" s="19"/>
      <c r="F150" s="19"/>
      <c r="G150" s="19"/>
      <c r="H150" s="19"/>
      <c r="I150" s="19"/>
      <c r="J150" s="19"/>
      <c r="K150" s="19"/>
      <c r="L150" s="19"/>
      <c r="M150" s="148"/>
      <c r="N150" s="19"/>
      <c r="O150" s="19"/>
      <c r="P150" s="19"/>
      <c r="Q150" s="19"/>
    </row>
    <row r="151">
      <c r="A151" s="19"/>
      <c r="B151" s="19"/>
      <c r="C151" s="19"/>
      <c r="D151" s="19"/>
      <c r="E151" s="19"/>
      <c r="F151" s="19"/>
      <c r="G151" s="19"/>
      <c r="H151" s="19"/>
      <c r="I151" s="19"/>
      <c r="J151" s="19"/>
      <c r="K151" s="19"/>
      <c r="L151" s="19"/>
      <c r="M151" s="148"/>
      <c r="N151" s="19"/>
      <c r="O151" s="19"/>
      <c r="P151" s="19"/>
      <c r="Q151" s="19"/>
    </row>
    <row r="152">
      <c r="A152" s="19"/>
      <c r="B152" s="19"/>
      <c r="C152" s="19"/>
      <c r="D152" s="19"/>
      <c r="E152" s="19"/>
      <c r="F152" s="19"/>
      <c r="G152" s="19"/>
      <c r="H152" s="19"/>
      <c r="I152" s="19"/>
      <c r="J152" s="19"/>
      <c r="K152" s="19"/>
      <c r="L152" s="19"/>
      <c r="M152" s="148"/>
      <c r="N152" s="19"/>
      <c r="O152" s="19"/>
      <c r="P152" s="19"/>
      <c r="Q152" s="19"/>
    </row>
    <row r="153">
      <c r="A153" s="19"/>
      <c r="B153" s="19"/>
      <c r="C153" s="19"/>
      <c r="D153" s="19"/>
      <c r="E153" s="19"/>
      <c r="F153" s="19"/>
      <c r="G153" s="19"/>
      <c r="H153" s="19"/>
      <c r="I153" s="19"/>
      <c r="J153" s="19"/>
      <c r="K153" s="19"/>
      <c r="L153" s="19"/>
      <c r="M153" s="148"/>
      <c r="N153" s="19"/>
      <c r="O153" s="19"/>
      <c r="P153" s="19"/>
      <c r="Q153" s="19"/>
    </row>
    <row r="154">
      <c r="A154" s="19"/>
      <c r="B154" s="19"/>
      <c r="C154" s="19"/>
      <c r="D154" s="19"/>
      <c r="E154" s="19"/>
      <c r="F154" s="19"/>
      <c r="G154" s="19"/>
      <c r="H154" s="19"/>
      <c r="I154" s="19"/>
      <c r="J154" s="19"/>
      <c r="K154" s="19"/>
      <c r="L154" s="19"/>
      <c r="M154" s="148"/>
      <c r="N154" s="19"/>
      <c r="O154" s="19"/>
      <c r="P154" s="19"/>
      <c r="Q154" s="19"/>
    </row>
    <row r="155">
      <c r="A155" s="19"/>
      <c r="B155" s="19"/>
      <c r="C155" s="19"/>
      <c r="D155" s="19"/>
      <c r="E155" s="19"/>
      <c r="F155" s="19"/>
      <c r="G155" s="19"/>
      <c r="H155" s="19"/>
      <c r="I155" s="19"/>
      <c r="J155" s="19"/>
      <c r="K155" s="19"/>
      <c r="L155" s="19"/>
      <c r="M155" s="148"/>
      <c r="N155" s="19"/>
      <c r="O155" s="19"/>
      <c r="P155" s="19"/>
      <c r="Q155" s="19"/>
    </row>
    <row r="156">
      <c r="A156" s="19"/>
      <c r="B156" s="19"/>
      <c r="C156" s="19"/>
      <c r="D156" s="19"/>
      <c r="E156" s="19"/>
      <c r="F156" s="19"/>
      <c r="G156" s="19"/>
      <c r="H156" s="19"/>
      <c r="I156" s="19"/>
      <c r="J156" s="19"/>
      <c r="K156" s="19"/>
      <c r="L156" s="19"/>
      <c r="M156" s="148"/>
      <c r="N156" s="19"/>
      <c r="O156" s="19"/>
      <c r="P156" s="19"/>
      <c r="Q156" s="19"/>
    </row>
    <row r="157">
      <c r="A157" s="19"/>
      <c r="B157" s="19"/>
      <c r="C157" s="19"/>
      <c r="D157" s="19"/>
      <c r="E157" s="19"/>
      <c r="F157" s="19"/>
      <c r="G157" s="19"/>
      <c r="H157" s="19"/>
      <c r="I157" s="19"/>
      <c r="J157" s="19"/>
      <c r="K157" s="19"/>
      <c r="L157" s="19"/>
      <c r="M157" s="148"/>
      <c r="N157" s="19"/>
      <c r="O157" s="19"/>
      <c r="P157" s="19"/>
      <c r="Q157" s="19"/>
    </row>
    <row r="158">
      <c r="A158" s="19"/>
      <c r="B158" s="19"/>
      <c r="C158" s="19"/>
      <c r="D158" s="19"/>
      <c r="E158" s="19"/>
      <c r="F158" s="19"/>
      <c r="G158" s="19"/>
      <c r="H158" s="19"/>
      <c r="I158" s="19"/>
      <c r="J158" s="19"/>
      <c r="K158" s="19"/>
      <c r="L158" s="19"/>
      <c r="M158" s="148"/>
      <c r="N158" s="19"/>
      <c r="O158" s="19"/>
      <c r="P158" s="19"/>
      <c r="Q158" s="19"/>
    </row>
    <row r="159">
      <c r="A159" s="19"/>
      <c r="B159" s="19"/>
      <c r="C159" s="19"/>
      <c r="D159" s="19"/>
      <c r="E159" s="19"/>
      <c r="F159" s="19"/>
      <c r="G159" s="19"/>
      <c r="H159" s="19"/>
      <c r="I159" s="19"/>
      <c r="J159" s="19"/>
      <c r="K159" s="19"/>
      <c r="L159" s="19"/>
      <c r="M159" s="148"/>
      <c r="N159" s="19"/>
      <c r="O159" s="19"/>
      <c r="P159" s="19"/>
      <c r="Q159" s="19"/>
    </row>
    <row r="160">
      <c r="A160" s="19"/>
      <c r="B160" s="19"/>
      <c r="C160" s="19"/>
      <c r="D160" s="19"/>
      <c r="E160" s="19"/>
      <c r="F160" s="19"/>
      <c r="G160" s="19"/>
      <c r="H160" s="19"/>
      <c r="I160" s="19"/>
      <c r="J160" s="19"/>
      <c r="K160" s="19"/>
      <c r="L160" s="19"/>
      <c r="M160" s="148"/>
      <c r="N160" s="19"/>
      <c r="O160" s="19"/>
      <c r="P160" s="19"/>
      <c r="Q160" s="19"/>
    </row>
    <row r="161">
      <c r="A161" s="19"/>
      <c r="B161" s="19"/>
      <c r="C161" s="19"/>
      <c r="D161" s="19"/>
      <c r="E161" s="19"/>
      <c r="F161" s="19"/>
      <c r="G161" s="19"/>
      <c r="H161" s="19"/>
      <c r="I161" s="19"/>
      <c r="J161" s="19"/>
      <c r="K161" s="19"/>
      <c r="L161" s="19"/>
      <c r="M161" s="148"/>
      <c r="N161" s="19"/>
      <c r="O161" s="19"/>
      <c r="P161" s="19"/>
      <c r="Q161" s="19"/>
    </row>
    <row r="162">
      <c r="A162" s="19"/>
      <c r="B162" s="19"/>
      <c r="C162" s="19"/>
      <c r="D162" s="19"/>
      <c r="E162" s="19"/>
      <c r="F162" s="19"/>
      <c r="G162" s="19"/>
      <c r="H162" s="19"/>
      <c r="I162" s="19"/>
      <c r="J162" s="19"/>
      <c r="K162" s="19"/>
      <c r="L162" s="19"/>
      <c r="M162" s="148"/>
      <c r="N162" s="19"/>
      <c r="O162" s="19"/>
      <c r="P162" s="19"/>
      <c r="Q162" s="19"/>
    </row>
    <row r="163">
      <c r="A163" s="19"/>
      <c r="B163" s="19"/>
      <c r="C163" s="19"/>
      <c r="D163" s="19"/>
      <c r="E163" s="19"/>
      <c r="F163" s="19"/>
      <c r="G163" s="19"/>
      <c r="H163" s="19"/>
      <c r="I163" s="19"/>
      <c r="J163" s="19"/>
      <c r="K163" s="19"/>
      <c r="L163" s="19"/>
      <c r="M163" s="148"/>
      <c r="N163" s="19"/>
      <c r="O163" s="19"/>
      <c r="P163" s="19"/>
      <c r="Q163" s="19"/>
    </row>
    <row r="164">
      <c r="A164" s="19"/>
      <c r="B164" s="19"/>
      <c r="C164" s="19"/>
      <c r="D164" s="19"/>
      <c r="E164" s="19"/>
      <c r="F164" s="19"/>
      <c r="G164" s="19"/>
      <c r="H164" s="19"/>
      <c r="I164" s="19"/>
      <c r="J164" s="19"/>
      <c r="K164" s="19"/>
      <c r="L164" s="19"/>
      <c r="M164" s="148"/>
      <c r="N164" s="19"/>
      <c r="O164" s="19"/>
      <c r="P164" s="19"/>
      <c r="Q164" s="19"/>
    </row>
    <row r="165">
      <c r="A165" s="19"/>
      <c r="B165" s="19"/>
      <c r="C165" s="19"/>
      <c r="D165" s="19"/>
      <c r="E165" s="19"/>
      <c r="F165" s="19"/>
      <c r="G165" s="19"/>
      <c r="H165" s="19"/>
      <c r="I165" s="19"/>
      <c r="J165" s="19"/>
      <c r="K165" s="19"/>
      <c r="L165" s="19"/>
      <c r="M165" s="148"/>
      <c r="N165" s="19"/>
      <c r="O165" s="19"/>
      <c r="P165" s="19"/>
      <c r="Q165" s="19"/>
    </row>
    <row r="166">
      <c r="A166" s="19"/>
      <c r="B166" s="19"/>
      <c r="C166" s="19"/>
      <c r="D166" s="19"/>
      <c r="E166" s="19"/>
      <c r="F166" s="19"/>
      <c r="G166" s="19"/>
      <c r="H166" s="19"/>
      <c r="I166" s="19"/>
      <c r="J166" s="19"/>
      <c r="K166" s="19"/>
      <c r="L166" s="19"/>
      <c r="M166" s="148"/>
      <c r="N166" s="19"/>
      <c r="O166" s="19"/>
      <c r="P166" s="19"/>
      <c r="Q166" s="19"/>
    </row>
    <row r="167">
      <c r="A167" s="19"/>
      <c r="B167" s="19"/>
      <c r="C167" s="19"/>
      <c r="D167" s="19"/>
      <c r="E167" s="19"/>
      <c r="F167" s="19"/>
      <c r="G167" s="19"/>
      <c r="H167" s="19"/>
      <c r="I167" s="19"/>
      <c r="J167" s="19"/>
      <c r="K167" s="19"/>
      <c r="L167" s="19"/>
      <c r="M167" s="148"/>
      <c r="N167" s="19"/>
      <c r="O167" s="19"/>
      <c r="P167" s="19"/>
      <c r="Q167" s="19"/>
    </row>
    <row r="168">
      <c r="A168" s="19"/>
      <c r="B168" s="19"/>
      <c r="C168" s="19"/>
      <c r="D168" s="19"/>
      <c r="E168" s="19"/>
      <c r="F168" s="19"/>
      <c r="G168" s="19"/>
      <c r="H168" s="19"/>
      <c r="I168" s="19"/>
      <c r="J168" s="19"/>
      <c r="K168" s="19"/>
      <c r="L168" s="19"/>
      <c r="M168" s="148"/>
      <c r="N168" s="19"/>
      <c r="O168" s="19"/>
      <c r="P168" s="19"/>
      <c r="Q168" s="19"/>
    </row>
    <row r="169">
      <c r="A169" s="19"/>
      <c r="B169" s="19"/>
      <c r="C169" s="19"/>
      <c r="D169" s="19"/>
      <c r="E169" s="19"/>
      <c r="F169" s="19"/>
      <c r="G169" s="19"/>
      <c r="H169" s="19"/>
      <c r="I169" s="19"/>
      <c r="J169" s="19"/>
      <c r="K169" s="19"/>
      <c r="L169" s="19"/>
      <c r="M169" s="148"/>
      <c r="N169" s="19"/>
      <c r="O169" s="19"/>
      <c r="P169" s="19"/>
      <c r="Q169" s="19"/>
    </row>
    <row r="170">
      <c r="A170" s="19"/>
      <c r="B170" s="19"/>
      <c r="C170" s="19"/>
      <c r="D170" s="19"/>
      <c r="E170" s="19"/>
      <c r="F170" s="19"/>
      <c r="G170" s="19"/>
      <c r="H170" s="19"/>
      <c r="I170" s="19"/>
      <c r="J170" s="19"/>
      <c r="K170" s="19"/>
      <c r="L170" s="19"/>
      <c r="M170" s="148"/>
      <c r="N170" s="19"/>
      <c r="O170" s="19"/>
      <c r="P170" s="19"/>
      <c r="Q170" s="19"/>
    </row>
    <row r="171">
      <c r="A171" s="19"/>
      <c r="B171" s="19"/>
      <c r="C171" s="19"/>
      <c r="D171" s="19"/>
      <c r="E171" s="19"/>
      <c r="F171" s="19"/>
      <c r="G171" s="19"/>
      <c r="H171" s="19"/>
      <c r="I171" s="19"/>
      <c r="J171" s="19"/>
      <c r="K171" s="19"/>
      <c r="L171" s="19"/>
      <c r="M171" s="148"/>
      <c r="N171" s="19"/>
      <c r="O171" s="19"/>
      <c r="P171" s="19"/>
      <c r="Q171" s="19"/>
    </row>
    <row r="172">
      <c r="A172" s="19"/>
      <c r="B172" s="19"/>
      <c r="C172" s="19"/>
      <c r="D172" s="19"/>
      <c r="E172" s="19"/>
      <c r="F172" s="19"/>
      <c r="G172" s="19"/>
      <c r="H172" s="19"/>
      <c r="I172" s="19"/>
      <c r="J172" s="19"/>
      <c r="K172" s="19"/>
      <c r="L172" s="19"/>
      <c r="M172" s="148"/>
      <c r="N172" s="19"/>
      <c r="O172" s="19"/>
      <c r="P172" s="19"/>
      <c r="Q172" s="19"/>
    </row>
    <row r="173">
      <c r="A173" s="19"/>
      <c r="B173" s="19"/>
      <c r="C173" s="19"/>
      <c r="D173" s="19"/>
      <c r="E173" s="19"/>
      <c r="F173" s="19"/>
      <c r="G173" s="19"/>
      <c r="H173" s="19"/>
      <c r="I173" s="19"/>
      <c r="J173" s="19"/>
      <c r="K173" s="19"/>
      <c r="L173" s="19"/>
      <c r="M173" s="148"/>
      <c r="N173" s="19"/>
      <c r="O173" s="19"/>
      <c r="P173" s="19"/>
      <c r="Q173" s="19"/>
    </row>
    <row r="174">
      <c r="A174" s="19"/>
      <c r="B174" s="19"/>
      <c r="C174" s="19"/>
      <c r="D174" s="19"/>
      <c r="E174" s="19"/>
      <c r="F174" s="19"/>
      <c r="G174" s="19"/>
      <c r="H174" s="19"/>
      <c r="I174" s="19"/>
      <c r="J174" s="19"/>
      <c r="K174" s="19"/>
      <c r="L174" s="19"/>
      <c r="M174" s="148"/>
      <c r="N174" s="19"/>
      <c r="O174" s="19"/>
      <c r="P174" s="19"/>
      <c r="Q174" s="19"/>
    </row>
    <row r="175">
      <c r="A175" s="19"/>
      <c r="B175" s="19"/>
      <c r="C175" s="19"/>
      <c r="D175" s="19"/>
      <c r="E175" s="19"/>
      <c r="F175" s="19"/>
      <c r="G175" s="19"/>
      <c r="H175" s="19"/>
      <c r="I175" s="19"/>
      <c r="J175" s="19"/>
      <c r="K175" s="19"/>
      <c r="L175" s="19"/>
      <c r="M175" s="148"/>
      <c r="N175" s="19"/>
      <c r="O175" s="19"/>
      <c r="P175" s="19"/>
      <c r="Q175" s="19"/>
    </row>
    <row r="176">
      <c r="A176" s="19"/>
      <c r="B176" s="19"/>
      <c r="C176" s="19"/>
      <c r="D176" s="19"/>
      <c r="E176" s="19"/>
      <c r="F176" s="19"/>
      <c r="G176" s="19"/>
      <c r="H176" s="19"/>
      <c r="I176" s="19"/>
      <c r="J176" s="19"/>
      <c r="K176" s="19"/>
      <c r="L176" s="19"/>
      <c r="M176" s="148"/>
      <c r="N176" s="19"/>
      <c r="O176" s="19"/>
      <c r="P176" s="19"/>
      <c r="Q176" s="19"/>
    </row>
    <row r="177">
      <c r="A177" s="19"/>
      <c r="B177" s="19"/>
      <c r="C177" s="19"/>
      <c r="D177" s="19"/>
      <c r="E177" s="19"/>
      <c r="F177" s="19"/>
      <c r="G177" s="19"/>
      <c r="H177" s="19"/>
      <c r="I177" s="19"/>
      <c r="J177" s="19"/>
      <c r="K177" s="19"/>
      <c r="L177" s="19"/>
      <c r="M177" s="148"/>
      <c r="N177" s="19"/>
      <c r="O177" s="19"/>
      <c r="P177" s="19"/>
      <c r="Q177" s="19"/>
    </row>
    <row r="178">
      <c r="A178" s="19"/>
      <c r="B178" s="19"/>
      <c r="C178" s="19"/>
      <c r="D178" s="19"/>
      <c r="E178" s="19"/>
      <c r="F178" s="19"/>
      <c r="G178" s="19"/>
      <c r="H178" s="19"/>
      <c r="I178" s="19"/>
      <c r="J178" s="19"/>
      <c r="K178" s="19"/>
      <c r="L178" s="19"/>
      <c r="M178" s="148"/>
      <c r="N178" s="19"/>
      <c r="O178" s="19"/>
      <c r="P178" s="19"/>
      <c r="Q178" s="19"/>
    </row>
    <row r="179">
      <c r="A179" s="19"/>
      <c r="B179" s="19"/>
      <c r="C179" s="19"/>
      <c r="D179" s="19"/>
      <c r="E179" s="19"/>
      <c r="F179" s="19"/>
      <c r="G179" s="19"/>
      <c r="H179" s="19"/>
      <c r="I179" s="19"/>
      <c r="J179" s="19"/>
      <c r="K179" s="19"/>
      <c r="L179" s="19"/>
      <c r="M179" s="148"/>
      <c r="N179" s="19"/>
      <c r="O179" s="19"/>
      <c r="P179" s="19"/>
      <c r="Q179" s="19"/>
    </row>
    <row r="180">
      <c r="A180" s="19"/>
      <c r="B180" s="19"/>
      <c r="C180" s="19"/>
      <c r="D180" s="19"/>
      <c r="E180" s="19"/>
      <c r="F180" s="19"/>
      <c r="G180" s="19"/>
      <c r="H180" s="19"/>
      <c r="I180" s="19"/>
      <c r="J180" s="19"/>
      <c r="K180" s="19"/>
      <c r="L180" s="19"/>
      <c r="M180" s="148"/>
      <c r="N180" s="19"/>
      <c r="O180" s="19"/>
      <c r="P180" s="19"/>
      <c r="Q180" s="19"/>
    </row>
    <row r="181">
      <c r="A181" s="19"/>
      <c r="B181" s="19"/>
      <c r="C181" s="19"/>
      <c r="D181" s="19"/>
      <c r="E181" s="19"/>
      <c r="F181" s="19"/>
      <c r="G181" s="19"/>
      <c r="H181" s="19"/>
      <c r="I181" s="19"/>
      <c r="J181" s="19"/>
      <c r="K181" s="19"/>
      <c r="L181" s="19"/>
      <c r="M181" s="148"/>
      <c r="N181" s="19"/>
      <c r="O181" s="19"/>
      <c r="P181" s="19"/>
      <c r="Q181" s="19"/>
    </row>
    <row r="182">
      <c r="A182" s="19"/>
      <c r="B182" s="19"/>
      <c r="C182" s="19"/>
      <c r="D182" s="19"/>
      <c r="E182" s="19"/>
      <c r="F182" s="19"/>
      <c r="G182" s="19"/>
      <c r="H182" s="19"/>
      <c r="I182" s="19"/>
      <c r="J182" s="19"/>
      <c r="K182" s="19"/>
      <c r="L182" s="19"/>
      <c r="M182" s="148"/>
      <c r="N182" s="19"/>
      <c r="O182" s="19"/>
      <c r="P182" s="19"/>
      <c r="Q182" s="19"/>
    </row>
    <row r="183">
      <c r="A183" s="19"/>
      <c r="B183" s="19"/>
      <c r="C183" s="19"/>
      <c r="D183" s="19"/>
      <c r="E183" s="19"/>
      <c r="F183" s="19"/>
      <c r="G183" s="19"/>
      <c r="H183" s="19"/>
      <c r="I183" s="19"/>
      <c r="J183" s="19"/>
      <c r="K183" s="19"/>
      <c r="L183" s="19"/>
      <c r="M183" s="148"/>
      <c r="N183" s="19"/>
      <c r="O183" s="19"/>
      <c r="P183" s="19"/>
      <c r="Q183" s="19"/>
    </row>
    <row r="184">
      <c r="A184" s="19"/>
      <c r="B184" s="19"/>
      <c r="C184" s="19"/>
      <c r="D184" s="19"/>
      <c r="E184" s="19"/>
      <c r="F184" s="19"/>
      <c r="G184" s="19"/>
      <c r="H184" s="19"/>
      <c r="I184" s="19"/>
      <c r="J184" s="19"/>
      <c r="K184" s="19"/>
      <c r="L184" s="19"/>
      <c r="M184" s="148"/>
      <c r="N184" s="19"/>
      <c r="O184" s="19"/>
      <c r="P184" s="19"/>
      <c r="Q184" s="19"/>
    </row>
    <row r="185">
      <c r="A185" s="19"/>
      <c r="B185" s="19"/>
      <c r="C185" s="19"/>
      <c r="D185" s="19"/>
      <c r="E185" s="19"/>
      <c r="F185" s="19"/>
      <c r="G185" s="19"/>
      <c r="H185" s="19"/>
      <c r="I185" s="19"/>
      <c r="J185" s="19"/>
      <c r="K185" s="19"/>
      <c r="L185" s="19"/>
      <c r="M185" s="148"/>
      <c r="N185" s="19"/>
      <c r="O185" s="19"/>
      <c r="P185" s="19"/>
      <c r="Q185" s="19"/>
    </row>
    <row r="186">
      <c r="A186" s="19"/>
      <c r="B186" s="19"/>
      <c r="C186" s="19"/>
      <c r="D186" s="19"/>
      <c r="E186" s="19"/>
      <c r="F186" s="19"/>
      <c r="G186" s="19"/>
      <c r="H186" s="19"/>
      <c r="I186" s="19"/>
      <c r="J186" s="19"/>
      <c r="K186" s="19"/>
      <c r="L186" s="19"/>
      <c r="M186" s="148"/>
      <c r="N186" s="19"/>
      <c r="O186" s="19"/>
      <c r="P186" s="19"/>
      <c r="Q186" s="19"/>
    </row>
    <row r="187">
      <c r="A187" s="19"/>
      <c r="B187" s="19"/>
      <c r="C187" s="19"/>
      <c r="D187" s="19"/>
      <c r="E187" s="19"/>
      <c r="F187" s="19"/>
      <c r="G187" s="19"/>
      <c r="H187" s="19"/>
      <c r="I187" s="19"/>
      <c r="J187" s="19"/>
      <c r="K187" s="19"/>
      <c r="L187" s="19"/>
      <c r="M187" s="148"/>
      <c r="N187" s="19"/>
      <c r="O187" s="19"/>
      <c r="P187" s="19"/>
      <c r="Q187" s="19"/>
    </row>
    <row r="188">
      <c r="A188" s="19"/>
      <c r="B188" s="19"/>
      <c r="C188" s="19"/>
      <c r="D188" s="19"/>
      <c r="E188" s="19"/>
      <c r="F188" s="19"/>
      <c r="G188" s="19"/>
      <c r="H188" s="19"/>
      <c r="I188" s="19"/>
      <c r="J188" s="19"/>
      <c r="K188" s="19"/>
      <c r="L188" s="19"/>
      <c r="M188" s="148"/>
      <c r="N188" s="19"/>
      <c r="O188" s="19"/>
      <c r="P188" s="19"/>
      <c r="Q188" s="19"/>
    </row>
    <row r="189">
      <c r="A189" s="19"/>
      <c r="B189" s="19"/>
      <c r="C189" s="19"/>
      <c r="D189" s="19"/>
      <c r="E189" s="19"/>
      <c r="F189" s="19"/>
      <c r="G189" s="19"/>
      <c r="H189" s="19"/>
      <c r="I189" s="19"/>
      <c r="J189" s="19"/>
      <c r="K189" s="19"/>
      <c r="L189" s="19"/>
      <c r="M189" s="148"/>
      <c r="N189" s="19"/>
      <c r="O189" s="19"/>
      <c r="P189" s="19"/>
      <c r="Q189" s="19"/>
    </row>
    <row r="190">
      <c r="A190" s="19"/>
      <c r="B190" s="19"/>
      <c r="C190" s="19"/>
      <c r="D190" s="19"/>
      <c r="E190" s="19"/>
      <c r="F190" s="19"/>
      <c r="G190" s="19"/>
      <c r="H190" s="19"/>
      <c r="I190" s="19"/>
      <c r="J190" s="19"/>
      <c r="K190" s="19"/>
      <c r="L190" s="19"/>
      <c r="M190" s="148"/>
      <c r="N190" s="19"/>
      <c r="O190" s="19"/>
      <c r="P190" s="19"/>
      <c r="Q190" s="19"/>
    </row>
    <row r="191">
      <c r="A191" s="19"/>
      <c r="B191" s="19"/>
      <c r="C191" s="19"/>
      <c r="D191" s="19"/>
      <c r="E191" s="19"/>
      <c r="F191" s="19"/>
      <c r="G191" s="19"/>
      <c r="H191" s="19"/>
      <c r="I191" s="19"/>
      <c r="J191" s="19"/>
      <c r="K191" s="19"/>
      <c r="L191" s="19"/>
      <c r="M191" s="148"/>
      <c r="N191" s="19"/>
      <c r="O191" s="19"/>
      <c r="P191" s="19"/>
      <c r="Q191" s="19"/>
    </row>
    <row r="192">
      <c r="A192" s="19"/>
      <c r="B192" s="19"/>
      <c r="C192" s="19"/>
      <c r="D192" s="19"/>
      <c r="E192" s="19"/>
      <c r="F192" s="19"/>
      <c r="G192" s="19"/>
      <c r="H192" s="19"/>
      <c r="I192" s="19"/>
      <c r="J192" s="19"/>
      <c r="K192" s="19"/>
      <c r="L192" s="19"/>
      <c r="M192" s="148"/>
      <c r="N192" s="19"/>
      <c r="O192" s="19"/>
      <c r="P192" s="19"/>
      <c r="Q192" s="19"/>
    </row>
    <row r="193">
      <c r="A193" s="19"/>
      <c r="B193" s="19"/>
      <c r="C193" s="19"/>
      <c r="D193" s="19"/>
      <c r="E193" s="19"/>
      <c r="F193" s="19"/>
      <c r="G193" s="19"/>
      <c r="H193" s="19"/>
      <c r="I193" s="19"/>
      <c r="J193" s="19"/>
      <c r="K193" s="19"/>
      <c r="L193" s="19"/>
      <c r="M193" s="148"/>
      <c r="N193" s="19"/>
      <c r="O193" s="19"/>
      <c r="P193" s="19"/>
      <c r="Q193" s="19"/>
    </row>
    <row r="194">
      <c r="A194" s="19"/>
      <c r="B194" s="19"/>
      <c r="C194" s="19"/>
      <c r="D194" s="19"/>
      <c r="E194" s="19"/>
      <c r="F194" s="19"/>
      <c r="G194" s="19"/>
      <c r="H194" s="19"/>
      <c r="I194" s="19"/>
      <c r="J194" s="19"/>
      <c r="K194" s="19"/>
      <c r="L194" s="19"/>
      <c r="M194" s="148"/>
      <c r="N194" s="19"/>
      <c r="O194" s="19"/>
      <c r="P194" s="19"/>
      <c r="Q194" s="19"/>
    </row>
    <row r="195">
      <c r="A195" s="19"/>
      <c r="B195" s="19"/>
      <c r="C195" s="19"/>
      <c r="D195" s="19"/>
      <c r="E195" s="19"/>
      <c r="F195" s="19"/>
      <c r="G195" s="19"/>
      <c r="H195" s="19"/>
      <c r="I195" s="19"/>
      <c r="J195" s="19"/>
      <c r="K195" s="19"/>
      <c r="L195" s="19"/>
      <c r="M195" s="148"/>
      <c r="N195" s="19"/>
      <c r="O195" s="19"/>
      <c r="P195" s="19"/>
      <c r="Q195" s="19"/>
    </row>
    <row r="196">
      <c r="A196" s="19"/>
      <c r="B196" s="19"/>
      <c r="C196" s="19"/>
      <c r="D196" s="19"/>
      <c r="E196" s="19"/>
      <c r="F196" s="19"/>
      <c r="G196" s="19"/>
      <c r="H196" s="19"/>
      <c r="I196" s="19"/>
      <c r="J196" s="19"/>
      <c r="K196" s="19"/>
      <c r="L196" s="19"/>
      <c r="M196" s="148"/>
      <c r="N196" s="19"/>
      <c r="O196" s="19"/>
      <c r="P196" s="19"/>
      <c r="Q196" s="19"/>
    </row>
    <row r="197">
      <c r="A197" s="19"/>
      <c r="B197" s="19"/>
      <c r="C197" s="19"/>
      <c r="D197" s="19"/>
      <c r="E197" s="19"/>
      <c r="F197" s="19"/>
      <c r="G197" s="19"/>
      <c r="H197" s="19"/>
      <c r="I197" s="19"/>
      <c r="J197" s="19"/>
      <c r="K197" s="19"/>
      <c r="L197" s="19"/>
      <c r="M197" s="148"/>
      <c r="N197" s="19"/>
      <c r="O197" s="19"/>
      <c r="P197" s="19"/>
      <c r="Q197" s="19"/>
    </row>
    <row r="198">
      <c r="A198" s="19"/>
      <c r="B198" s="19"/>
      <c r="C198" s="19"/>
      <c r="D198" s="19"/>
      <c r="E198" s="19"/>
      <c r="F198" s="19"/>
      <c r="G198" s="19"/>
      <c r="H198" s="19"/>
      <c r="I198" s="19"/>
      <c r="J198" s="19"/>
      <c r="K198" s="19"/>
      <c r="L198" s="19"/>
      <c r="M198" s="148"/>
      <c r="N198" s="19"/>
      <c r="O198" s="19"/>
      <c r="P198" s="19"/>
      <c r="Q198" s="19"/>
    </row>
    <row r="199">
      <c r="A199" s="19"/>
      <c r="B199" s="19"/>
      <c r="C199" s="19"/>
      <c r="D199" s="19"/>
      <c r="E199" s="19"/>
      <c r="F199" s="19"/>
      <c r="G199" s="19"/>
      <c r="H199" s="19"/>
      <c r="I199" s="19"/>
      <c r="J199" s="19"/>
      <c r="K199" s="19"/>
      <c r="L199" s="19"/>
      <c r="M199" s="148"/>
      <c r="N199" s="19"/>
      <c r="O199" s="19"/>
      <c r="P199" s="19"/>
      <c r="Q199" s="19"/>
    </row>
    <row r="200">
      <c r="A200" s="19"/>
      <c r="B200" s="19"/>
      <c r="C200" s="19"/>
      <c r="D200" s="19"/>
      <c r="E200" s="19"/>
      <c r="F200" s="19"/>
      <c r="G200" s="19"/>
      <c r="H200" s="19"/>
      <c r="I200" s="19"/>
      <c r="J200" s="19"/>
      <c r="K200" s="19"/>
      <c r="L200" s="19"/>
      <c r="M200" s="148"/>
      <c r="N200" s="19"/>
      <c r="O200" s="19"/>
      <c r="P200" s="19"/>
      <c r="Q200" s="19"/>
    </row>
    <row r="201">
      <c r="A201" s="19"/>
      <c r="B201" s="19"/>
      <c r="C201" s="19"/>
      <c r="D201" s="19"/>
      <c r="E201" s="19"/>
      <c r="F201" s="19"/>
      <c r="G201" s="19"/>
      <c r="H201" s="19"/>
      <c r="I201" s="19"/>
      <c r="J201" s="19"/>
      <c r="K201" s="19"/>
      <c r="L201" s="19"/>
      <c r="M201" s="148"/>
      <c r="N201" s="19"/>
      <c r="O201" s="19"/>
      <c r="P201" s="19"/>
      <c r="Q201" s="19"/>
    </row>
    <row r="202">
      <c r="A202" s="19"/>
      <c r="B202" s="19"/>
      <c r="C202" s="19"/>
      <c r="D202" s="19"/>
      <c r="E202" s="19"/>
      <c r="F202" s="19"/>
      <c r="G202" s="19"/>
      <c r="H202" s="19"/>
      <c r="I202" s="19"/>
      <c r="J202" s="19"/>
      <c r="K202" s="19"/>
      <c r="L202" s="19"/>
      <c r="M202" s="148"/>
      <c r="N202" s="19"/>
      <c r="O202" s="19"/>
      <c r="P202" s="19"/>
      <c r="Q202" s="19"/>
    </row>
    <row r="203">
      <c r="A203" s="19"/>
      <c r="B203" s="19"/>
      <c r="C203" s="19"/>
      <c r="D203" s="19"/>
      <c r="E203" s="19"/>
      <c r="F203" s="19"/>
      <c r="G203" s="19"/>
      <c r="H203" s="19"/>
      <c r="I203" s="19"/>
      <c r="J203" s="19"/>
      <c r="K203" s="19"/>
      <c r="L203" s="19"/>
      <c r="M203" s="148"/>
      <c r="N203" s="19"/>
      <c r="O203" s="19"/>
      <c r="P203" s="19"/>
      <c r="Q203" s="19"/>
    </row>
    <row r="204">
      <c r="A204" s="19"/>
      <c r="B204" s="19"/>
      <c r="C204" s="19"/>
      <c r="D204" s="19"/>
      <c r="E204" s="19"/>
      <c r="F204" s="19"/>
      <c r="G204" s="19"/>
      <c r="H204" s="19"/>
      <c r="I204" s="19"/>
      <c r="J204" s="19"/>
      <c r="K204" s="19"/>
      <c r="L204" s="19"/>
      <c r="M204" s="148"/>
      <c r="N204" s="19"/>
      <c r="O204" s="19"/>
      <c r="P204" s="19"/>
      <c r="Q204" s="19"/>
    </row>
    <row r="205">
      <c r="A205" s="19"/>
      <c r="B205" s="19"/>
      <c r="C205" s="19"/>
      <c r="D205" s="19"/>
      <c r="E205" s="19"/>
      <c r="F205" s="19"/>
      <c r="G205" s="19"/>
      <c r="H205" s="19"/>
      <c r="I205" s="19"/>
      <c r="J205" s="19"/>
      <c r="K205" s="19"/>
      <c r="L205" s="19"/>
      <c r="M205" s="148"/>
      <c r="N205" s="19"/>
      <c r="O205" s="19"/>
      <c r="P205" s="19"/>
      <c r="Q205" s="19"/>
    </row>
    <row r="206">
      <c r="A206" s="19"/>
      <c r="B206" s="19"/>
      <c r="C206" s="19"/>
      <c r="D206" s="19"/>
      <c r="E206" s="19"/>
      <c r="F206" s="19"/>
      <c r="G206" s="19"/>
      <c r="H206" s="19"/>
      <c r="I206" s="19"/>
      <c r="J206" s="19"/>
      <c r="K206" s="19"/>
      <c r="L206" s="19"/>
      <c r="M206" s="148"/>
      <c r="N206" s="19"/>
      <c r="O206" s="19"/>
      <c r="P206" s="19"/>
      <c r="Q206" s="19"/>
    </row>
    <row r="207">
      <c r="A207" s="19"/>
      <c r="B207" s="19"/>
      <c r="C207" s="19"/>
      <c r="D207" s="19"/>
      <c r="E207" s="19"/>
      <c r="F207" s="19"/>
      <c r="G207" s="19"/>
      <c r="H207" s="19"/>
      <c r="I207" s="19"/>
      <c r="J207" s="19"/>
      <c r="K207" s="19"/>
      <c r="L207" s="19"/>
      <c r="M207" s="148"/>
      <c r="N207" s="19"/>
      <c r="O207" s="19"/>
      <c r="P207" s="19"/>
      <c r="Q207" s="19"/>
    </row>
    <row r="208">
      <c r="A208" s="19"/>
      <c r="B208" s="19"/>
      <c r="C208" s="19"/>
      <c r="D208" s="19"/>
      <c r="E208" s="19"/>
      <c r="F208" s="19"/>
      <c r="G208" s="19"/>
      <c r="H208" s="19"/>
      <c r="I208" s="19"/>
      <c r="J208" s="19"/>
      <c r="K208" s="19"/>
      <c r="L208" s="19"/>
      <c r="M208" s="148"/>
      <c r="N208" s="19"/>
      <c r="O208" s="19"/>
      <c r="P208" s="19"/>
      <c r="Q208" s="19"/>
    </row>
    <row r="209">
      <c r="A209" s="19"/>
      <c r="B209" s="19"/>
      <c r="C209" s="19"/>
      <c r="D209" s="19"/>
      <c r="E209" s="19"/>
      <c r="F209" s="19"/>
      <c r="G209" s="19"/>
      <c r="H209" s="19"/>
      <c r="I209" s="19"/>
      <c r="J209" s="19"/>
      <c r="K209" s="19"/>
      <c r="L209" s="19"/>
      <c r="M209" s="148"/>
      <c r="N209" s="19"/>
      <c r="O209" s="19"/>
      <c r="P209" s="19"/>
      <c r="Q209" s="19"/>
    </row>
    <row r="210">
      <c r="A210" s="19"/>
      <c r="B210" s="19"/>
      <c r="C210" s="19"/>
      <c r="D210" s="19"/>
      <c r="E210" s="19"/>
      <c r="F210" s="19"/>
      <c r="G210" s="19"/>
      <c r="H210" s="19"/>
      <c r="I210" s="19"/>
      <c r="J210" s="19"/>
      <c r="K210" s="19"/>
      <c r="L210" s="19"/>
      <c r="M210" s="148"/>
      <c r="N210" s="19"/>
      <c r="O210" s="19"/>
      <c r="P210" s="19"/>
      <c r="Q210" s="19"/>
    </row>
    <row r="211">
      <c r="A211" s="19"/>
      <c r="B211" s="19"/>
      <c r="C211" s="19"/>
      <c r="D211" s="19"/>
      <c r="E211" s="19"/>
      <c r="F211" s="19"/>
      <c r="G211" s="19"/>
      <c r="H211" s="19"/>
      <c r="I211" s="19"/>
      <c r="J211" s="19"/>
      <c r="K211" s="19"/>
      <c r="L211" s="19"/>
      <c r="M211" s="148"/>
      <c r="N211" s="19"/>
      <c r="O211" s="19"/>
      <c r="P211" s="19"/>
      <c r="Q211" s="19"/>
    </row>
    <row r="212">
      <c r="A212" s="19"/>
      <c r="B212" s="19"/>
      <c r="C212" s="19"/>
      <c r="D212" s="19"/>
      <c r="E212" s="19"/>
      <c r="F212" s="19"/>
      <c r="G212" s="19"/>
      <c r="H212" s="19"/>
      <c r="I212" s="19"/>
      <c r="J212" s="19"/>
      <c r="K212" s="19"/>
      <c r="L212" s="19"/>
      <c r="M212" s="148"/>
      <c r="N212" s="19"/>
      <c r="O212" s="19"/>
      <c r="P212" s="19"/>
      <c r="Q212" s="19"/>
    </row>
    <row r="213">
      <c r="A213" s="19"/>
      <c r="B213" s="19"/>
      <c r="C213" s="19"/>
      <c r="D213" s="19"/>
      <c r="E213" s="19"/>
      <c r="F213" s="19"/>
      <c r="G213" s="19"/>
      <c r="H213" s="19"/>
      <c r="I213" s="19"/>
      <c r="J213" s="19"/>
      <c r="K213" s="19"/>
      <c r="L213" s="19"/>
      <c r="M213" s="148"/>
      <c r="N213" s="19"/>
      <c r="O213" s="19"/>
      <c r="P213" s="19"/>
      <c r="Q213" s="19"/>
    </row>
    <row r="214">
      <c r="A214" s="19"/>
      <c r="B214" s="19"/>
      <c r="C214" s="19"/>
      <c r="D214" s="19"/>
      <c r="E214" s="19"/>
      <c r="F214" s="19"/>
      <c r="G214" s="19"/>
      <c r="H214" s="19"/>
      <c r="I214" s="19"/>
      <c r="J214" s="19"/>
      <c r="K214" s="19"/>
      <c r="L214" s="19"/>
      <c r="M214" s="148"/>
      <c r="N214" s="19"/>
      <c r="O214" s="19"/>
      <c r="P214" s="19"/>
      <c r="Q214" s="19"/>
    </row>
    <row r="215">
      <c r="A215" s="19"/>
      <c r="B215" s="19"/>
      <c r="C215" s="19"/>
      <c r="D215" s="19"/>
      <c r="E215" s="19"/>
      <c r="F215" s="19"/>
      <c r="G215" s="19"/>
      <c r="H215" s="19"/>
      <c r="I215" s="19"/>
      <c r="J215" s="19"/>
      <c r="K215" s="19"/>
      <c r="L215" s="19"/>
      <c r="M215" s="148"/>
      <c r="N215" s="19"/>
      <c r="O215" s="19"/>
      <c r="P215" s="19"/>
      <c r="Q215" s="19"/>
    </row>
    <row r="216">
      <c r="A216" s="19"/>
      <c r="B216" s="19"/>
      <c r="C216" s="19"/>
      <c r="D216" s="19"/>
      <c r="E216" s="19"/>
      <c r="F216" s="19"/>
      <c r="G216" s="19"/>
      <c r="H216" s="19"/>
      <c r="I216" s="19"/>
      <c r="J216" s="19"/>
      <c r="K216" s="19"/>
      <c r="L216" s="19"/>
      <c r="M216" s="148"/>
      <c r="N216" s="19"/>
      <c r="O216" s="19"/>
      <c r="P216" s="19"/>
      <c r="Q216" s="19"/>
    </row>
    <row r="217">
      <c r="A217" s="19"/>
      <c r="B217" s="19"/>
      <c r="C217" s="19"/>
      <c r="D217" s="19"/>
      <c r="E217" s="19"/>
      <c r="F217" s="19"/>
      <c r="G217" s="19"/>
      <c r="H217" s="19"/>
      <c r="I217" s="19"/>
      <c r="J217" s="19"/>
      <c r="K217" s="19"/>
      <c r="L217" s="19"/>
      <c r="M217" s="148"/>
      <c r="N217" s="19"/>
      <c r="O217" s="19"/>
      <c r="P217" s="19"/>
      <c r="Q217" s="19"/>
    </row>
    <row r="218">
      <c r="A218" s="19"/>
      <c r="B218" s="19"/>
      <c r="C218" s="19"/>
      <c r="D218" s="19"/>
      <c r="E218" s="19"/>
      <c r="F218" s="19"/>
      <c r="G218" s="19"/>
      <c r="H218" s="19"/>
      <c r="I218" s="19"/>
      <c r="J218" s="19"/>
      <c r="K218" s="19"/>
      <c r="L218" s="19"/>
      <c r="M218" s="148"/>
      <c r="N218" s="19"/>
      <c r="O218" s="19"/>
      <c r="P218" s="19"/>
      <c r="Q218" s="19"/>
    </row>
    <row r="219">
      <c r="A219" s="19"/>
      <c r="B219" s="19"/>
      <c r="C219" s="19"/>
      <c r="D219" s="19"/>
      <c r="E219" s="19"/>
      <c r="F219" s="19"/>
      <c r="G219" s="19"/>
      <c r="H219" s="19"/>
      <c r="I219" s="19"/>
      <c r="J219" s="19"/>
      <c r="K219" s="19"/>
      <c r="L219" s="19"/>
      <c r="M219" s="148"/>
      <c r="N219" s="19"/>
      <c r="O219" s="19"/>
      <c r="P219" s="19"/>
      <c r="Q219" s="19"/>
    </row>
    <row r="220">
      <c r="A220" s="19"/>
      <c r="B220" s="19"/>
      <c r="C220" s="19"/>
      <c r="D220" s="19"/>
      <c r="E220" s="19"/>
      <c r="F220" s="19"/>
      <c r="G220" s="19"/>
      <c r="H220" s="19"/>
      <c r="I220" s="19"/>
      <c r="J220" s="19"/>
      <c r="K220" s="19"/>
      <c r="L220" s="19"/>
      <c r="M220" s="148"/>
      <c r="N220" s="19"/>
      <c r="O220" s="19"/>
      <c r="P220" s="19"/>
      <c r="Q220" s="19"/>
    </row>
    <row r="221">
      <c r="A221" s="19"/>
      <c r="B221" s="19"/>
      <c r="C221" s="19"/>
      <c r="D221" s="19"/>
      <c r="E221" s="19"/>
      <c r="F221" s="19"/>
      <c r="G221" s="19"/>
      <c r="H221" s="19"/>
      <c r="I221" s="19"/>
      <c r="J221" s="19"/>
      <c r="K221" s="19"/>
      <c r="L221" s="19"/>
      <c r="M221" s="148"/>
      <c r="N221" s="19"/>
      <c r="O221" s="19"/>
      <c r="P221" s="19"/>
      <c r="Q221" s="19"/>
    </row>
    <row r="222">
      <c r="A222" s="19"/>
      <c r="B222" s="19"/>
      <c r="C222" s="19"/>
      <c r="D222" s="19"/>
      <c r="E222" s="19"/>
      <c r="F222" s="19"/>
      <c r="G222" s="19"/>
      <c r="H222" s="19"/>
      <c r="I222" s="19"/>
      <c r="J222" s="19"/>
      <c r="K222" s="19"/>
      <c r="L222" s="19"/>
      <c r="M222" s="148"/>
      <c r="N222" s="19"/>
      <c r="O222" s="19"/>
      <c r="P222" s="19"/>
      <c r="Q222" s="19"/>
    </row>
    <row r="223">
      <c r="A223" s="19"/>
      <c r="B223" s="19"/>
      <c r="C223" s="19"/>
      <c r="D223" s="19"/>
      <c r="E223" s="19"/>
      <c r="F223" s="19"/>
      <c r="G223" s="19"/>
      <c r="H223" s="19"/>
      <c r="I223" s="19"/>
      <c r="J223" s="19"/>
      <c r="K223" s="19"/>
      <c r="L223" s="19"/>
      <c r="M223" s="148"/>
      <c r="N223" s="19"/>
      <c r="O223" s="19"/>
      <c r="P223" s="19"/>
      <c r="Q223" s="19"/>
    </row>
    <row r="224">
      <c r="A224" s="19"/>
      <c r="B224" s="19"/>
      <c r="C224" s="19"/>
      <c r="D224" s="19"/>
      <c r="E224" s="19"/>
      <c r="F224" s="19"/>
      <c r="G224" s="19"/>
      <c r="H224" s="19"/>
      <c r="I224" s="19"/>
      <c r="J224" s="19"/>
      <c r="K224" s="19"/>
      <c r="L224" s="19"/>
      <c r="M224" s="148"/>
      <c r="N224" s="19"/>
      <c r="O224" s="19"/>
      <c r="P224" s="19"/>
      <c r="Q224" s="19"/>
    </row>
    <row r="225">
      <c r="A225" s="19"/>
      <c r="B225" s="19"/>
      <c r="C225" s="19"/>
      <c r="D225" s="19"/>
      <c r="E225" s="19"/>
      <c r="F225" s="19"/>
      <c r="G225" s="19"/>
      <c r="H225" s="19"/>
      <c r="I225" s="19"/>
      <c r="J225" s="19"/>
      <c r="K225" s="19"/>
      <c r="L225" s="19"/>
      <c r="M225" s="148"/>
      <c r="N225" s="19"/>
      <c r="O225" s="19"/>
      <c r="P225" s="19"/>
      <c r="Q225" s="19"/>
    </row>
    <row r="226">
      <c r="A226" s="19"/>
      <c r="B226" s="19"/>
      <c r="C226" s="19"/>
      <c r="D226" s="19"/>
      <c r="E226" s="19"/>
      <c r="F226" s="19"/>
      <c r="G226" s="19"/>
      <c r="H226" s="19"/>
      <c r="I226" s="19"/>
      <c r="J226" s="19"/>
      <c r="K226" s="19"/>
      <c r="L226" s="19"/>
      <c r="M226" s="148"/>
      <c r="N226" s="19"/>
      <c r="O226" s="19"/>
      <c r="P226" s="19"/>
      <c r="Q226" s="19"/>
    </row>
    <row r="227">
      <c r="A227" s="19"/>
      <c r="B227" s="19"/>
      <c r="C227" s="19"/>
      <c r="D227" s="19"/>
      <c r="E227" s="19"/>
      <c r="F227" s="19"/>
      <c r="G227" s="19"/>
      <c r="H227" s="19"/>
      <c r="I227" s="19"/>
      <c r="J227" s="19"/>
      <c r="K227" s="19"/>
      <c r="L227" s="19"/>
      <c r="M227" s="148"/>
      <c r="N227" s="19"/>
      <c r="O227" s="19"/>
      <c r="P227" s="19"/>
      <c r="Q227" s="19"/>
    </row>
    <row r="228">
      <c r="A228" s="19"/>
      <c r="B228" s="19"/>
      <c r="C228" s="19"/>
      <c r="D228" s="19"/>
      <c r="E228" s="19"/>
      <c r="F228" s="19"/>
      <c r="G228" s="19"/>
      <c r="H228" s="19"/>
      <c r="I228" s="19"/>
      <c r="J228" s="19"/>
      <c r="K228" s="19"/>
      <c r="L228" s="19"/>
      <c r="M228" s="148"/>
      <c r="N228" s="19"/>
      <c r="O228" s="19"/>
      <c r="P228" s="19"/>
      <c r="Q228" s="19"/>
    </row>
    <row r="229">
      <c r="A229" s="19"/>
      <c r="B229" s="19"/>
      <c r="C229" s="19"/>
      <c r="D229" s="19"/>
      <c r="E229" s="19"/>
      <c r="F229" s="19"/>
      <c r="G229" s="19"/>
      <c r="H229" s="19"/>
      <c r="I229" s="19"/>
      <c r="J229" s="19"/>
      <c r="K229" s="19"/>
      <c r="L229" s="19"/>
      <c r="M229" s="148"/>
      <c r="N229" s="19"/>
      <c r="O229" s="19"/>
      <c r="P229" s="19"/>
      <c r="Q229" s="19"/>
    </row>
    <row r="230">
      <c r="A230" s="19"/>
      <c r="B230" s="19"/>
      <c r="C230" s="19"/>
      <c r="D230" s="19"/>
      <c r="E230" s="19"/>
      <c r="F230" s="19"/>
      <c r="G230" s="19"/>
      <c r="H230" s="19"/>
      <c r="I230" s="19"/>
      <c r="J230" s="19"/>
      <c r="K230" s="19"/>
      <c r="L230" s="19"/>
      <c r="M230" s="148"/>
      <c r="N230" s="19"/>
      <c r="O230" s="19"/>
      <c r="P230" s="19"/>
      <c r="Q230" s="19"/>
    </row>
    <row r="231">
      <c r="A231" s="19"/>
      <c r="B231" s="19"/>
      <c r="C231" s="19"/>
      <c r="D231" s="19"/>
      <c r="E231" s="19"/>
      <c r="F231" s="19"/>
      <c r="G231" s="19"/>
      <c r="H231" s="19"/>
      <c r="I231" s="19"/>
      <c r="J231" s="19"/>
      <c r="K231" s="19"/>
      <c r="L231" s="19"/>
      <c r="M231" s="148"/>
      <c r="N231" s="19"/>
      <c r="O231" s="19"/>
      <c r="P231" s="19"/>
      <c r="Q231" s="19"/>
    </row>
    <row r="232">
      <c r="A232" s="19"/>
      <c r="B232" s="19"/>
      <c r="C232" s="19"/>
      <c r="D232" s="19"/>
      <c r="E232" s="19"/>
      <c r="F232" s="19"/>
      <c r="G232" s="19"/>
      <c r="H232" s="19"/>
      <c r="I232" s="19"/>
      <c r="J232" s="19"/>
      <c r="K232" s="19"/>
      <c r="L232" s="19"/>
      <c r="M232" s="148"/>
      <c r="N232" s="19"/>
      <c r="O232" s="19"/>
      <c r="P232" s="19"/>
      <c r="Q232" s="19"/>
    </row>
    <row r="233">
      <c r="A233" s="19"/>
      <c r="B233" s="19"/>
      <c r="C233" s="19"/>
      <c r="D233" s="19"/>
      <c r="E233" s="19"/>
      <c r="F233" s="19"/>
      <c r="G233" s="19"/>
      <c r="H233" s="19"/>
      <c r="I233" s="19"/>
      <c r="J233" s="19"/>
      <c r="K233" s="19"/>
      <c r="L233" s="19"/>
      <c r="M233" s="148"/>
      <c r="N233" s="19"/>
      <c r="O233" s="19"/>
      <c r="P233" s="19"/>
      <c r="Q233" s="19"/>
    </row>
    <row r="234">
      <c r="A234" s="19"/>
      <c r="B234" s="19"/>
      <c r="C234" s="19"/>
      <c r="D234" s="19"/>
      <c r="E234" s="19"/>
      <c r="F234" s="19"/>
      <c r="G234" s="19"/>
      <c r="H234" s="19"/>
      <c r="I234" s="19"/>
      <c r="J234" s="19"/>
      <c r="K234" s="19"/>
      <c r="L234" s="19"/>
      <c r="M234" s="148"/>
      <c r="N234" s="19"/>
      <c r="O234" s="19"/>
      <c r="P234" s="19"/>
      <c r="Q234" s="19"/>
    </row>
    <row r="235">
      <c r="A235" s="19"/>
      <c r="B235" s="19"/>
      <c r="C235" s="19"/>
      <c r="D235" s="19"/>
      <c r="E235" s="19"/>
      <c r="F235" s="19"/>
      <c r="G235" s="19"/>
      <c r="H235" s="19"/>
      <c r="I235" s="19"/>
      <c r="J235" s="19"/>
      <c r="K235" s="19"/>
      <c r="L235" s="19"/>
      <c r="M235" s="148"/>
      <c r="N235" s="19"/>
      <c r="O235" s="19"/>
      <c r="P235" s="19"/>
      <c r="Q235" s="19"/>
    </row>
    <row r="236">
      <c r="A236" s="19"/>
      <c r="B236" s="19"/>
      <c r="C236" s="19"/>
      <c r="D236" s="19"/>
      <c r="E236" s="19"/>
      <c r="F236" s="19"/>
      <c r="G236" s="19"/>
      <c r="H236" s="19"/>
      <c r="I236" s="19"/>
      <c r="J236" s="19"/>
      <c r="K236" s="19"/>
      <c r="L236" s="19"/>
      <c r="M236" s="148"/>
      <c r="N236" s="19"/>
      <c r="O236" s="19"/>
      <c r="P236" s="19"/>
      <c r="Q236" s="19"/>
    </row>
    <row r="237">
      <c r="A237" s="19"/>
      <c r="B237" s="19"/>
      <c r="C237" s="19"/>
      <c r="D237" s="19"/>
      <c r="E237" s="19"/>
      <c r="F237" s="19"/>
      <c r="G237" s="19"/>
      <c r="H237" s="19"/>
      <c r="I237" s="19"/>
      <c r="J237" s="19"/>
      <c r="K237" s="19"/>
      <c r="L237" s="19"/>
      <c r="M237" s="148"/>
      <c r="N237" s="19"/>
      <c r="O237" s="19"/>
      <c r="P237" s="19"/>
      <c r="Q237" s="19"/>
    </row>
    <row r="238">
      <c r="A238" s="19"/>
      <c r="B238" s="19"/>
      <c r="C238" s="19"/>
      <c r="D238" s="19"/>
      <c r="E238" s="19"/>
      <c r="F238" s="19"/>
      <c r="G238" s="19"/>
      <c r="H238" s="19"/>
      <c r="I238" s="19"/>
      <c r="J238" s="19"/>
      <c r="K238" s="19"/>
      <c r="L238" s="19"/>
      <c r="M238" s="148"/>
      <c r="N238" s="19"/>
      <c r="O238" s="19"/>
      <c r="P238" s="19"/>
      <c r="Q238" s="19"/>
    </row>
    <row r="239">
      <c r="A239" s="19"/>
      <c r="B239" s="19"/>
      <c r="C239" s="19"/>
      <c r="D239" s="19"/>
      <c r="E239" s="19"/>
      <c r="F239" s="19"/>
      <c r="G239" s="19"/>
      <c r="H239" s="19"/>
      <c r="I239" s="19"/>
      <c r="J239" s="19"/>
      <c r="K239" s="19"/>
      <c r="L239" s="19"/>
      <c r="M239" s="148"/>
      <c r="N239" s="19"/>
      <c r="O239" s="19"/>
      <c r="P239" s="19"/>
      <c r="Q239" s="19"/>
    </row>
    <row r="240">
      <c r="A240" s="19"/>
      <c r="B240" s="19"/>
      <c r="C240" s="19"/>
      <c r="D240" s="19"/>
      <c r="E240" s="19"/>
      <c r="F240" s="19"/>
      <c r="G240" s="19"/>
      <c r="H240" s="19"/>
      <c r="I240" s="19"/>
      <c r="J240" s="19"/>
      <c r="K240" s="19"/>
      <c r="L240" s="19"/>
      <c r="M240" s="148"/>
      <c r="N240" s="19"/>
      <c r="O240" s="19"/>
      <c r="P240" s="19"/>
      <c r="Q240" s="19"/>
    </row>
    <row r="241">
      <c r="A241" s="19"/>
      <c r="B241" s="19"/>
      <c r="C241" s="19"/>
      <c r="D241" s="19"/>
      <c r="E241" s="19"/>
      <c r="F241" s="19"/>
      <c r="G241" s="19"/>
      <c r="H241" s="19"/>
      <c r="I241" s="19"/>
      <c r="J241" s="19"/>
      <c r="K241" s="19"/>
      <c r="L241" s="19"/>
      <c r="M241" s="148"/>
      <c r="N241" s="19"/>
      <c r="O241" s="19"/>
      <c r="P241" s="19"/>
      <c r="Q241" s="19"/>
    </row>
    <row r="242">
      <c r="A242" s="19"/>
      <c r="B242" s="19"/>
      <c r="C242" s="19"/>
      <c r="D242" s="19"/>
      <c r="E242" s="19"/>
      <c r="F242" s="19"/>
      <c r="G242" s="19"/>
      <c r="H242" s="19"/>
      <c r="I242" s="19"/>
      <c r="J242" s="19"/>
      <c r="K242" s="19"/>
      <c r="L242" s="19"/>
      <c r="M242" s="148"/>
      <c r="N242" s="19"/>
      <c r="O242" s="19"/>
      <c r="P242" s="19"/>
      <c r="Q242" s="19"/>
    </row>
    <row r="243">
      <c r="A243" s="19"/>
      <c r="B243" s="19"/>
      <c r="C243" s="19"/>
      <c r="D243" s="19"/>
      <c r="E243" s="19"/>
      <c r="F243" s="19"/>
      <c r="G243" s="19"/>
      <c r="H243" s="19"/>
      <c r="I243" s="19"/>
      <c r="J243" s="19"/>
      <c r="K243" s="19"/>
      <c r="L243" s="19"/>
      <c r="M243" s="148"/>
      <c r="N243" s="19"/>
      <c r="O243" s="19"/>
      <c r="P243" s="19"/>
      <c r="Q243" s="19"/>
    </row>
    <row r="244">
      <c r="A244" s="19"/>
      <c r="B244" s="19"/>
      <c r="C244" s="19"/>
      <c r="D244" s="19"/>
      <c r="E244" s="19"/>
      <c r="F244" s="19"/>
      <c r="G244" s="19"/>
      <c r="H244" s="19"/>
      <c r="I244" s="19"/>
      <c r="J244" s="19"/>
      <c r="K244" s="19"/>
      <c r="L244" s="19"/>
      <c r="M244" s="148"/>
      <c r="N244" s="19"/>
      <c r="O244" s="19"/>
      <c r="P244" s="19"/>
      <c r="Q244" s="19"/>
    </row>
    <row r="245">
      <c r="A245" s="19"/>
      <c r="B245" s="19"/>
      <c r="C245" s="19"/>
      <c r="D245" s="19"/>
      <c r="E245" s="19"/>
      <c r="F245" s="19"/>
      <c r="G245" s="19"/>
      <c r="H245" s="19"/>
      <c r="I245" s="19"/>
      <c r="J245" s="19"/>
      <c r="K245" s="19"/>
      <c r="L245" s="19"/>
      <c r="M245" s="148"/>
      <c r="N245" s="19"/>
      <c r="O245" s="19"/>
      <c r="P245" s="19"/>
      <c r="Q245" s="19"/>
    </row>
    <row r="246">
      <c r="A246" s="19"/>
      <c r="B246" s="19"/>
      <c r="C246" s="19"/>
      <c r="D246" s="19"/>
      <c r="E246" s="19"/>
      <c r="F246" s="19"/>
      <c r="G246" s="19"/>
      <c r="H246" s="19"/>
      <c r="I246" s="19"/>
      <c r="J246" s="19"/>
      <c r="K246" s="19"/>
      <c r="L246" s="19"/>
      <c r="M246" s="148"/>
      <c r="N246" s="19"/>
      <c r="O246" s="19"/>
      <c r="P246" s="19"/>
      <c r="Q246" s="19"/>
    </row>
    <row r="247">
      <c r="A247" s="19"/>
      <c r="B247" s="19"/>
      <c r="C247" s="19"/>
      <c r="D247" s="19"/>
      <c r="E247" s="19"/>
      <c r="F247" s="19"/>
      <c r="G247" s="19"/>
      <c r="H247" s="19"/>
      <c r="I247" s="19"/>
      <c r="J247" s="19"/>
      <c r="K247" s="19"/>
      <c r="L247" s="19"/>
      <c r="M247" s="148"/>
      <c r="N247" s="19"/>
      <c r="O247" s="19"/>
      <c r="P247" s="19"/>
      <c r="Q247" s="19"/>
    </row>
    <row r="248">
      <c r="A248" s="19"/>
      <c r="B248" s="19"/>
      <c r="C248" s="19"/>
      <c r="D248" s="19"/>
      <c r="E248" s="19"/>
      <c r="F248" s="19"/>
      <c r="G248" s="19"/>
      <c r="H248" s="19"/>
      <c r="I248" s="19"/>
      <c r="J248" s="19"/>
      <c r="K248" s="19"/>
      <c r="L248" s="19"/>
      <c r="M248" s="148"/>
      <c r="N248" s="19"/>
      <c r="O248" s="19"/>
      <c r="P248" s="19"/>
      <c r="Q248" s="19"/>
    </row>
    <row r="249">
      <c r="A249" s="19"/>
      <c r="B249" s="19"/>
      <c r="C249" s="19"/>
      <c r="D249" s="19"/>
      <c r="E249" s="19"/>
      <c r="F249" s="19"/>
      <c r="G249" s="19"/>
      <c r="H249" s="19"/>
      <c r="I249" s="19"/>
      <c r="J249" s="19"/>
      <c r="K249" s="19"/>
      <c r="L249" s="19"/>
      <c r="M249" s="148"/>
      <c r="N249" s="19"/>
      <c r="O249" s="19"/>
      <c r="P249" s="19"/>
      <c r="Q249" s="19"/>
    </row>
    <row r="250">
      <c r="A250" s="19"/>
      <c r="B250" s="19"/>
      <c r="C250" s="19"/>
      <c r="D250" s="19"/>
      <c r="E250" s="19"/>
      <c r="F250" s="19"/>
      <c r="G250" s="19"/>
      <c r="H250" s="19"/>
      <c r="I250" s="19"/>
      <c r="J250" s="19"/>
      <c r="K250" s="19"/>
      <c r="L250" s="19"/>
      <c r="M250" s="148"/>
      <c r="N250" s="19"/>
      <c r="O250" s="19"/>
      <c r="P250" s="19"/>
      <c r="Q250" s="19"/>
    </row>
    <row r="251">
      <c r="A251" s="19"/>
      <c r="B251" s="19"/>
      <c r="C251" s="19"/>
      <c r="D251" s="19"/>
      <c r="E251" s="19"/>
      <c r="F251" s="19"/>
      <c r="G251" s="19"/>
      <c r="H251" s="19"/>
      <c r="I251" s="19"/>
      <c r="J251" s="19"/>
      <c r="K251" s="19"/>
      <c r="L251" s="19"/>
      <c r="M251" s="148"/>
      <c r="N251" s="19"/>
      <c r="O251" s="19"/>
      <c r="P251" s="19"/>
      <c r="Q251" s="19"/>
    </row>
    <row r="252">
      <c r="A252" s="19"/>
      <c r="B252" s="19"/>
      <c r="C252" s="19"/>
      <c r="D252" s="19"/>
      <c r="E252" s="19"/>
      <c r="F252" s="19"/>
      <c r="G252" s="19"/>
      <c r="H252" s="19"/>
      <c r="I252" s="19"/>
      <c r="J252" s="19"/>
      <c r="K252" s="19"/>
      <c r="L252" s="19"/>
      <c r="M252" s="148"/>
      <c r="N252" s="19"/>
      <c r="O252" s="19"/>
      <c r="P252" s="19"/>
      <c r="Q252" s="19"/>
    </row>
    <row r="253">
      <c r="A253" s="19"/>
      <c r="B253" s="19"/>
      <c r="C253" s="19"/>
      <c r="D253" s="19"/>
      <c r="E253" s="19"/>
      <c r="F253" s="19"/>
      <c r="G253" s="19"/>
      <c r="H253" s="19"/>
      <c r="I253" s="19"/>
      <c r="J253" s="19"/>
      <c r="K253" s="19"/>
      <c r="L253" s="19"/>
      <c r="M253" s="148"/>
      <c r="N253" s="19"/>
      <c r="O253" s="19"/>
      <c r="P253" s="19"/>
      <c r="Q253" s="19"/>
    </row>
    <row r="254">
      <c r="A254" s="19"/>
      <c r="B254" s="19"/>
      <c r="C254" s="19"/>
      <c r="D254" s="19"/>
      <c r="E254" s="19"/>
      <c r="F254" s="19"/>
      <c r="G254" s="19"/>
      <c r="H254" s="19"/>
      <c r="I254" s="19"/>
      <c r="J254" s="19"/>
      <c r="K254" s="19"/>
      <c r="L254" s="19"/>
      <c r="M254" s="148"/>
      <c r="N254" s="19"/>
      <c r="O254" s="19"/>
      <c r="P254" s="19"/>
      <c r="Q254" s="19"/>
    </row>
    <row r="255">
      <c r="A255" s="19"/>
      <c r="B255" s="19"/>
      <c r="C255" s="19"/>
      <c r="D255" s="19"/>
      <c r="E255" s="19"/>
      <c r="F255" s="19"/>
      <c r="G255" s="19"/>
      <c r="H255" s="19"/>
      <c r="I255" s="19"/>
      <c r="J255" s="19"/>
      <c r="K255" s="19"/>
      <c r="L255" s="19"/>
      <c r="M255" s="148"/>
      <c r="N255" s="19"/>
      <c r="O255" s="19"/>
      <c r="P255" s="19"/>
      <c r="Q255" s="19"/>
    </row>
    <row r="256">
      <c r="A256" s="19"/>
      <c r="B256" s="19"/>
      <c r="C256" s="19"/>
      <c r="D256" s="19"/>
      <c r="E256" s="19"/>
      <c r="F256" s="19"/>
      <c r="G256" s="19"/>
      <c r="H256" s="19"/>
      <c r="I256" s="19"/>
      <c r="J256" s="19"/>
      <c r="K256" s="19"/>
      <c r="L256" s="19"/>
      <c r="M256" s="148"/>
      <c r="N256" s="19"/>
      <c r="O256" s="19"/>
      <c r="P256" s="19"/>
      <c r="Q256" s="19"/>
    </row>
    <row r="257">
      <c r="A257" s="19"/>
      <c r="B257" s="19"/>
      <c r="C257" s="19"/>
      <c r="D257" s="19"/>
      <c r="E257" s="19"/>
      <c r="F257" s="19"/>
      <c r="G257" s="19"/>
      <c r="H257" s="19"/>
      <c r="I257" s="19"/>
      <c r="J257" s="19"/>
      <c r="K257" s="19"/>
      <c r="L257" s="19"/>
      <c r="M257" s="148"/>
      <c r="N257" s="19"/>
      <c r="O257" s="19"/>
      <c r="P257" s="19"/>
      <c r="Q257" s="19"/>
    </row>
    <row r="258">
      <c r="A258" s="19"/>
      <c r="B258" s="19"/>
      <c r="C258" s="19"/>
      <c r="D258" s="19"/>
      <c r="E258" s="19"/>
      <c r="F258" s="19"/>
      <c r="G258" s="19"/>
      <c r="H258" s="19"/>
      <c r="I258" s="19"/>
      <c r="J258" s="19"/>
      <c r="K258" s="19"/>
      <c r="L258" s="19"/>
      <c r="M258" s="148"/>
      <c r="N258" s="19"/>
      <c r="O258" s="19"/>
      <c r="P258" s="19"/>
      <c r="Q258" s="19"/>
    </row>
    <row r="259">
      <c r="A259" s="19"/>
      <c r="B259" s="19"/>
      <c r="C259" s="19"/>
      <c r="D259" s="19"/>
      <c r="E259" s="19"/>
      <c r="F259" s="19"/>
      <c r="G259" s="19"/>
      <c r="H259" s="19"/>
      <c r="I259" s="19"/>
      <c r="J259" s="19"/>
      <c r="K259" s="19"/>
      <c r="L259" s="19"/>
      <c r="M259" s="148"/>
      <c r="N259" s="19"/>
      <c r="O259" s="19"/>
      <c r="P259" s="19"/>
      <c r="Q259" s="19"/>
    </row>
    <row r="260">
      <c r="A260" s="19"/>
      <c r="B260" s="19"/>
      <c r="C260" s="19"/>
      <c r="D260" s="19"/>
      <c r="E260" s="19"/>
      <c r="F260" s="19"/>
      <c r="G260" s="19"/>
      <c r="H260" s="19"/>
      <c r="I260" s="19"/>
      <c r="J260" s="19"/>
      <c r="K260" s="19"/>
      <c r="L260" s="19"/>
      <c r="M260" s="148"/>
      <c r="N260" s="19"/>
      <c r="O260" s="19"/>
      <c r="P260" s="19"/>
      <c r="Q260" s="19"/>
    </row>
    <row r="261">
      <c r="A261" s="19"/>
      <c r="B261" s="19"/>
      <c r="C261" s="19"/>
      <c r="D261" s="19"/>
      <c r="E261" s="19"/>
      <c r="F261" s="19"/>
      <c r="G261" s="19"/>
      <c r="H261" s="19"/>
      <c r="I261" s="19"/>
      <c r="J261" s="19"/>
      <c r="K261" s="19"/>
      <c r="L261" s="19"/>
      <c r="M261" s="148"/>
      <c r="N261" s="19"/>
      <c r="O261" s="19"/>
      <c r="P261" s="19"/>
      <c r="Q261" s="19"/>
    </row>
    <row r="262">
      <c r="A262" s="19"/>
      <c r="B262" s="19"/>
      <c r="C262" s="19"/>
      <c r="D262" s="19"/>
      <c r="E262" s="19"/>
      <c r="F262" s="19"/>
      <c r="G262" s="19"/>
      <c r="H262" s="19"/>
      <c r="I262" s="19"/>
      <c r="J262" s="19"/>
      <c r="K262" s="19"/>
      <c r="L262" s="19"/>
      <c r="M262" s="148"/>
      <c r="N262" s="19"/>
      <c r="O262" s="19"/>
      <c r="P262" s="19"/>
      <c r="Q262" s="19"/>
    </row>
    <row r="263">
      <c r="A263" s="19"/>
      <c r="B263" s="19"/>
      <c r="C263" s="19"/>
      <c r="D263" s="19"/>
      <c r="E263" s="19"/>
      <c r="F263" s="19"/>
      <c r="G263" s="19"/>
      <c r="H263" s="19"/>
      <c r="I263" s="19"/>
      <c r="J263" s="19"/>
      <c r="K263" s="19"/>
      <c r="L263" s="19"/>
      <c r="M263" s="148"/>
      <c r="N263" s="19"/>
      <c r="O263" s="19"/>
      <c r="P263" s="19"/>
      <c r="Q263" s="19"/>
    </row>
    <row r="264">
      <c r="A264" s="19"/>
      <c r="B264" s="19"/>
      <c r="C264" s="19"/>
      <c r="D264" s="19"/>
      <c r="E264" s="19"/>
      <c r="F264" s="19"/>
      <c r="G264" s="19"/>
      <c r="H264" s="19"/>
      <c r="I264" s="19"/>
      <c r="J264" s="19"/>
      <c r="K264" s="19"/>
      <c r="L264" s="19"/>
      <c r="M264" s="148"/>
      <c r="N264" s="19"/>
      <c r="O264" s="19"/>
      <c r="P264" s="19"/>
      <c r="Q264" s="19"/>
    </row>
    <row r="265">
      <c r="A265" s="19"/>
      <c r="B265" s="19"/>
      <c r="C265" s="19"/>
      <c r="D265" s="19"/>
      <c r="E265" s="19"/>
      <c r="F265" s="19"/>
      <c r="G265" s="19"/>
      <c r="H265" s="19"/>
      <c r="I265" s="19"/>
      <c r="J265" s="19"/>
      <c r="K265" s="19"/>
      <c r="L265" s="19"/>
      <c r="M265" s="148"/>
      <c r="N265" s="19"/>
      <c r="O265" s="19"/>
      <c r="P265" s="19"/>
      <c r="Q265" s="19"/>
    </row>
    <row r="266">
      <c r="A266" s="19"/>
      <c r="B266" s="19"/>
      <c r="C266" s="19"/>
      <c r="D266" s="19"/>
      <c r="E266" s="19"/>
      <c r="F266" s="19"/>
      <c r="G266" s="19"/>
      <c r="H266" s="19"/>
      <c r="I266" s="19"/>
      <c r="J266" s="19"/>
      <c r="K266" s="19"/>
      <c r="L266" s="19"/>
      <c r="M266" s="148"/>
      <c r="N266" s="19"/>
      <c r="O266" s="19"/>
      <c r="P266" s="19"/>
      <c r="Q266" s="19"/>
    </row>
    <row r="267">
      <c r="A267" s="19"/>
      <c r="B267" s="19"/>
      <c r="C267" s="19"/>
      <c r="D267" s="19"/>
      <c r="E267" s="19"/>
      <c r="F267" s="19"/>
      <c r="G267" s="19"/>
      <c r="H267" s="19"/>
      <c r="I267" s="19"/>
      <c r="J267" s="19"/>
      <c r="K267" s="19"/>
      <c r="L267" s="19"/>
      <c r="M267" s="148"/>
      <c r="N267" s="19"/>
      <c r="O267" s="19"/>
      <c r="P267" s="19"/>
      <c r="Q267" s="19"/>
    </row>
    <row r="268">
      <c r="A268" s="19"/>
      <c r="B268" s="19"/>
      <c r="C268" s="19"/>
      <c r="D268" s="19"/>
      <c r="E268" s="19"/>
      <c r="F268" s="19"/>
      <c r="G268" s="19"/>
      <c r="H268" s="19"/>
      <c r="I268" s="19"/>
      <c r="J268" s="19"/>
      <c r="K268" s="19"/>
      <c r="L268" s="19"/>
      <c r="M268" s="148"/>
      <c r="N268" s="19"/>
      <c r="O268" s="19"/>
      <c r="P268" s="19"/>
      <c r="Q268" s="19"/>
    </row>
    <row r="269">
      <c r="A269" s="19"/>
      <c r="B269" s="19"/>
      <c r="C269" s="19"/>
      <c r="D269" s="19"/>
      <c r="E269" s="19"/>
      <c r="F269" s="19"/>
      <c r="G269" s="19"/>
      <c r="H269" s="19"/>
      <c r="I269" s="19"/>
      <c r="J269" s="19"/>
      <c r="K269" s="19"/>
      <c r="L269" s="19"/>
      <c r="M269" s="148"/>
      <c r="N269" s="19"/>
      <c r="O269" s="19"/>
      <c r="P269" s="19"/>
      <c r="Q269" s="19"/>
    </row>
    <row r="270">
      <c r="A270" s="19"/>
      <c r="B270" s="19"/>
      <c r="C270" s="19"/>
      <c r="D270" s="19"/>
      <c r="E270" s="19"/>
      <c r="F270" s="19"/>
      <c r="G270" s="19"/>
      <c r="H270" s="19"/>
      <c r="I270" s="19"/>
      <c r="J270" s="19"/>
      <c r="K270" s="19"/>
      <c r="L270" s="19"/>
      <c r="M270" s="148"/>
      <c r="N270" s="19"/>
      <c r="O270" s="19"/>
      <c r="P270" s="19"/>
      <c r="Q270" s="19"/>
    </row>
    <row r="271">
      <c r="A271" s="19"/>
      <c r="B271" s="19"/>
      <c r="C271" s="19"/>
      <c r="D271" s="19"/>
      <c r="E271" s="19"/>
      <c r="F271" s="19"/>
      <c r="G271" s="19"/>
      <c r="H271" s="19"/>
      <c r="I271" s="19"/>
      <c r="J271" s="19"/>
      <c r="K271" s="19"/>
      <c r="L271" s="19"/>
      <c r="M271" s="148"/>
      <c r="N271" s="19"/>
      <c r="O271" s="19"/>
      <c r="P271" s="19"/>
      <c r="Q271" s="19"/>
    </row>
    <row r="272">
      <c r="A272" s="19"/>
      <c r="B272" s="19"/>
      <c r="C272" s="19"/>
      <c r="D272" s="19"/>
      <c r="E272" s="19"/>
      <c r="F272" s="19"/>
      <c r="G272" s="19"/>
      <c r="H272" s="19"/>
      <c r="I272" s="19"/>
      <c r="J272" s="19"/>
      <c r="K272" s="19"/>
      <c r="L272" s="19"/>
      <c r="M272" s="148"/>
      <c r="N272" s="19"/>
      <c r="O272" s="19"/>
      <c r="P272" s="19"/>
      <c r="Q272" s="19"/>
    </row>
    <row r="273">
      <c r="A273" s="19"/>
      <c r="B273" s="19"/>
      <c r="C273" s="19"/>
      <c r="D273" s="19"/>
      <c r="E273" s="19"/>
      <c r="F273" s="19"/>
      <c r="G273" s="19"/>
      <c r="H273" s="19"/>
      <c r="I273" s="19"/>
      <c r="J273" s="19"/>
      <c r="K273" s="19"/>
      <c r="L273" s="19"/>
      <c r="M273" s="148"/>
      <c r="N273" s="19"/>
      <c r="O273" s="19"/>
      <c r="P273" s="19"/>
      <c r="Q273" s="19"/>
    </row>
    <row r="274">
      <c r="A274" s="19"/>
      <c r="B274" s="19"/>
      <c r="C274" s="19"/>
      <c r="D274" s="19"/>
      <c r="E274" s="19"/>
      <c r="F274" s="19"/>
      <c r="G274" s="19"/>
      <c r="H274" s="19"/>
      <c r="I274" s="19"/>
      <c r="J274" s="19"/>
      <c r="K274" s="19"/>
      <c r="L274" s="19"/>
      <c r="M274" s="148"/>
      <c r="N274" s="19"/>
      <c r="O274" s="19"/>
      <c r="P274" s="19"/>
      <c r="Q274" s="19"/>
    </row>
    <row r="275">
      <c r="A275" s="19"/>
      <c r="B275" s="19"/>
      <c r="C275" s="19"/>
      <c r="D275" s="19"/>
      <c r="E275" s="19"/>
      <c r="F275" s="19"/>
      <c r="G275" s="19"/>
      <c r="H275" s="19"/>
      <c r="I275" s="19"/>
      <c r="J275" s="19"/>
      <c r="K275" s="19"/>
      <c r="L275" s="19"/>
      <c r="M275" s="148"/>
      <c r="N275" s="19"/>
      <c r="O275" s="19"/>
      <c r="P275" s="19"/>
      <c r="Q275" s="19"/>
    </row>
    <row r="276">
      <c r="A276" s="19"/>
      <c r="B276" s="19"/>
      <c r="C276" s="19"/>
      <c r="D276" s="19"/>
      <c r="E276" s="19"/>
      <c r="F276" s="19"/>
      <c r="G276" s="19"/>
      <c r="H276" s="19"/>
      <c r="I276" s="19"/>
      <c r="J276" s="19"/>
      <c r="K276" s="19"/>
      <c r="L276" s="19"/>
      <c r="M276" s="148"/>
      <c r="N276" s="19"/>
      <c r="O276" s="19"/>
      <c r="P276" s="19"/>
      <c r="Q276" s="19"/>
    </row>
    <row r="277">
      <c r="A277" s="19"/>
      <c r="B277" s="19"/>
      <c r="C277" s="19"/>
      <c r="D277" s="19"/>
      <c r="E277" s="19"/>
      <c r="F277" s="19"/>
      <c r="G277" s="19"/>
      <c r="H277" s="19"/>
      <c r="I277" s="19"/>
      <c r="J277" s="19"/>
      <c r="K277" s="19"/>
      <c r="L277" s="19"/>
      <c r="M277" s="148"/>
      <c r="N277" s="19"/>
      <c r="O277" s="19"/>
      <c r="P277" s="19"/>
      <c r="Q277" s="19"/>
    </row>
    <row r="278">
      <c r="A278" s="19"/>
      <c r="B278" s="19"/>
      <c r="C278" s="19"/>
      <c r="D278" s="19"/>
      <c r="E278" s="19"/>
      <c r="F278" s="19"/>
      <c r="G278" s="19"/>
      <c r="H278" s="19"/>
      <c r="I278" s="19"/>
      <c r="J278" s="19"/>
      <c r="K278" s="19"/>
      <c r="L278" s="19"/>
      <c r="M278" s="148"/>
      <c r="N278" s="19"/>
      <c r="O278" s="19"/>
      <c r="P278" s="19"/>
      <c r="Q278" s="19"/>
    </row>
    <row r="279">
      <c r="A279" s="19"/>
      <c r="B279" s="19"/>
      <c r="C279" s="19"/>
      <c r="D279" s="19"/>
      <c r="E279" s="19"/>
      <c r="F279" s="19"/>
      <c r="G279" s="19"/>
      <c r="H279" s="19"/>
      <c r="I279" s="19"/>
      <c r="J279" s="19"/>
      <c r="K279" s="19"/>
      <c r="L279" s="19"/>
      <c r="M279" s="148"/>
      <c r="N279" s="19"/>
      <c r="O279" s="19"/>
      <c r="P279" s="19"/>
      <c r="Q279" s="19"/>
    </row>
    <row r="280">
      <c r="A280" s="19"/>
      <c r="B280" s="19"/>
      <c r="C280" s="19"/>
      <c r="D280" s="19"/>
      <c r="E280" s="19"/>
      <c r="F280" s="19"/>
      <c r="G280" s="19"/>
      <c r="H280" s="19"/>
      <c r="I280" s="19"/>
      <c r="J280" s="19"/>
      <c r="K280" s="19"/>
      <c r="L280" s="19"/>
      <c r="M280" s="148"/>
      <c r="N280" s="19"/>
      <c r="O280" s="19"/>
      <c r="P280" s="19"/>
      <c r="Q280" s="19"/>
    </row>
    <row r="281">
      <c r="A281" s="19"/>
      <c r="B281" s="19"/>
      <c r="C281" s="19"/>
      <c r="D281" s="19"/>
      <c r="E281" s="19"/>
      <c r="F281" s="19"/>
      <c r="G281" s="19"/>
      <c r="H281" s="19"/>
      <c r="I281" s="19"/>
      <c r="J281" s="19"/>
      <c r="K281" s="19"/>
      <c r="L281" s="19"/>
      <c r="M281" s="148"/>
      <c r="N281" s="19"/>
      <c r="O281" s="19"/>
      <c r="P281" s="19"/>
      <c r="Q281" s="19"/>
    </row>
    <row r="282">
      <c r="A282" s="19"/>
      <c r="B282" s="19"/>
      <c r="C282" s="19"/>
      <c r="D282" s="19"/>
      <c r="E282" s="19"/>
      <c r="F282" s="19"/>
      <c r="G282" s="19"/>
      <c r="H282" s="19"/>
      <c r="I282" s="19"/>
      <c r="J282" s="19"/>
      <c r="K282" s="19"/>
      <c r="L282" s="19"/>
      <c r="M282" s="148"/>
      <c r="N282" s="19"/>
      <c r="O282" s="19"/>
      <c r="P282" s="19"/>
      <c r="Q282" s="19"/>
    </row>
    <row r="283">
      <c r="A283" s="19"/>
      <c r="B283" s="19"/>
      <c r="C283" s="19"/>
      <c r="D283" s="19"/>
      <c r="E283" s="19"/>
      <c r="F283" s="19"/>
      <c r="G283" s="19"/>
      <c r="H283" s="19"/>
      <c r="I283" s="19"/>
      <c r="J283" s="19"/>
      <c r="K283" s="19"/>
      <c r="L283" s="19"/>
      <c r="M283" s="148"/>
      <c r="N283" s="19"/>
      <c r="O283" s="19"/>
      <c r="P283" s="19"/>
      <c r="Q283" s="19"/>
    </row>
    <row r="284">
      <c r="A284" s="19"/>
      <c r="B284" s="19"/>
      <c r="C284" s="19"/>
      <c r="D284" s="19"/>
      <c r="E284" s="19"/>
      <c r="F284" s="19"/>
      <c r="G284" s="19"/>
      <c r="H284" s="19"/>
      <c r="I284" s="19"/>
      <c r="J284" s="19"/>
      <c r="K284" s="19"/>
      <c r="L284" s="19"/>
      <c r="M284" s="148"/>
      <c r="N284" s="19"/>
      <c r="O284" s="19"/>
      <c r="P284" s="19"/>
      <c r="Q284" s="19"/>
    </row>
    <row r="285">
      <c r="A285" s="19"/>
      <c r="B285" s="19"/>
      <c r="C285" s="19"/>
      <c r="D285" s="19"/>
      <c r="E285" s="19"/>
      <c r="F285" s="19"/>
      <c r="G285" s="19"/>
      <c r="H285" s="19"/>
      <c r="I285" s="19"/>
      <c r="J285" s="19"/>
      <c r="K285" s="19"/>
      <c r="L285" s="19"/>
      <c r="M285" s="148"/>
      <c r="N285" s="19"/>
      <c r="O285" s="19"/>
      <c r="P285" s="19"/>
      <c r="Q285" s="19"/>
    </row>
    <row r="286">
      <c r="A286" s="19"/>
      <c r="B286" s="19"/>
      <c r="C286" s="19"/>
      <c r="D286" s="19"/>
      <c r="E286" s="19"/>
      <c r="F286" s="19"/>
      <c r="G286" s="19"/>
      <c r="H286" s="19"/>
      <c r="I286" s="19"/>
      <c r="J286" s="19"/>
      <c r="K286" s="19"/>
      <c r="L286" s="19"/>
      <c r="M286" s="148"/>
      <c r="N286" s="19"/>
      <c r="O286" s="19"/>
      <c r="P286" s="19"/>
      <c r="Q286" s="19"/>
    </row>
    <row r="287">
      <c r="A287" s="19"/>
      <c r="B287" s="19"/>
      <c r="C287" s="19"/>
      <c r="D287" s="19"/>
      <c r="E287" s="19"/>
      <c r="F287" s="19"/>
      <c r="G287" s="19"/>
      <c r="H287" s="19"/>
      <c r="I287" s="19"/>
      <c r="J287" s="19"/>
      <c r="K287" s="19"/>
      <c r="L287" s="19"/>
      <c r="M287" s="148"/>
      <c r="N287" s="19"/>
      <c r="O287" s="19"/>
      <c r="P287" s="19"/>
      <c r="Q287" s="19"/>
    </row>
    <row r="288">
      <c r="A288" s="19"/>
      <c r="B288" s="19"/>
      <c r="C288" s="19"/>
      <c r="D288" s="19"/>
      <c r="E288" s="19"/>
      <c r="F288" s="19"/>
      <c r="G288" s="19"/>
      <c r="H288" s="19"/>
      <c r="I288" s="19"/>
      <c r="J288" s="19"/>
      <c r="K288" s="19"/>
      <c r="L288" s="19"/>
      <c r="M288" s="148"/>
      <c r="N288" s="19"/>
      <c r="O288" s="19"/>
      <c r="P288" s="19"/>
      <c r="Q288" s="19"/>
    </row>
    <row r="289">
      <c r="A289" s="19"/>
      <c r="B289" s="19"/>
      <c r="C289" s="19"/>
      <c r="D289" s="19"/>
      <c r="E289" s="19"/>
      <c r="F289" s="19"/>
      <c r="G289" s="19"/>
      <c r="H289" s="19"/>
      <c r="I289" s="19"/>
      <c r="J289" s="19"/>
      <c r="K289" s="19"/>
      <c r="L289" s="19"/>
      <c r="M289" s="148"/>
      <c r="N289" s="19"/>
      <c r="O289" s="19"/>
      <c r="P289" s="19"/>
      <c r="Q289" s="19"/>
    </row>
    <row r="290">
      <c r="A290" s="19"/>
      <c r="B290" s="19"/>
      <c r="C290" s="19"/>
      <c r="D290" s="19"/>
      <c r="E290" s="19"/>
      <c r="F290" s="19"/>
      <c r="G290" s="19"/>
      <c r="H290" s="19"/>
      <c r="I290" s="19"/>
      <c r="J290" s="19"/>
      <c r="K290" s="19"/>
      <c r="L290" s="19"/>
      <c r="M290" s="148"/>
      <c r="N290" s="19"/>
      <c r="O290" s="19"/>
      <c r="P290" s="19"/>
      <c r="Q290" s="19"/>
    </row>
    <row r="291">
      <c r="A291" s="19"/>
      <c r="B291" s="19"/>
      <c r="C291" s="19"/>
      <c r="D291" s="19"/>
      <c r="E291" s="19"/>
      <c r="F291" s="19"/>
      <c r="G291" s="19"/>
      <c r="H291" s="19"/>
      <c r="I291" s="19"/>
      <c r="J291" s="19"/>
      <c r="K291" s="19"/>
      <c r="L291" s="19"/>
      <c r="M291" s="148"/>
      <c r="N291" s="19"/>
      <c r="O291" s="19"/>
      <c r="P291" s="19"/>
      <c r="Q291" s="19"/>
    </row>
    <row r="292">
      <c r="A292" s="19"/>
      <c r="B292" s="19"/>
      <c r="C292" s="19"/>
      <c r="D292" s="19"/>
      <c r="E292" s="19"/>
      <c r="F292" s="19"/>
      <c r="G292" s="19"/>
      <c r="H292" s="19"/>
      <c r="I292" s="19"/>
      <c r="J292" s="19"/>
      <c r="K292" s="19"/>
      <c r="L292" s="19"/>
      <c r="M292" s="148"/>
      <c r="N292" s="19"/>
      <c r="O292" s="19"/>
      <c r="P292" s="19"/>
      <c r="Q292" s="19"/>
    </row>
    <row r="293">
      <c r="A293" s="19"/>
      <c r="B293" s="19"/>
      <c r="C293" s="19"/>
      <c r="D293" s="19"/>
      <c r="E293" s="19"/>
      <c r="F293" s="19"/>
      <c r="G293" s="19"/>
      <c r="H293" s="19"/>
      <c r="I293" s="19"/>
      <c r="J293" s="19"/>
      <c r="K293" s="19"/>
      <c r="L293" s="19"/>
      <c r="M293" s="148"/>
      <c r="N293" s="19"/>
      <c r="O293" s="19"/>
      <c r="P293" s="19"/>
      <c r="Q293" s="19"/>
    </row>
    <row r="294">
      <c r="A294" s="19"/>
      <c r="B294" s="19"/>
      <c r="C294" s="19"/>
      <c r="D294" s="19"/>
      <c r="E294" s="19"/>
      <c r="F294" s="19"/>
      <c r="G294" s="19"/>
      <c r="H294" s="19"/>
      <c r="I294" s="19"/>
      <c r="J294" s="19"/>
      <c r="K294" s="19"/>
      <c r="L294" s="19"/>
      <c r="M294" s="148"/>
      <c r="N294" s="19"/>
      <c r="O294" s="19"/>
      <c r="P294" s="19"/>
      <c r="Q294" s="19"/>
    </row>
    <row r="295">
      <c r="A295" s="19"/>
      <c r="B295" s="19"/>
      <c r="C295" s="19"/>
      <c r="D295" s="19"/>
      <c r="E295" s="19"/>
      <c r="F295" s="19"/>
      <c r="G295" s="19"/>
      <c r="H295" s="19"/>
      <c r="I295" s="19"/>
      <c r="J295" s="19"/>
      <c r="K295" s="19"/>
      <c r="L295" s="19"/>
      <c r="M295" s="148"/>
      <c r="N295" s="19"/>
      <c r="O295" s="19"/>
      <c r="P295" s="19"/>
      <c r="Q295" s="19"/>
    </row>
    <row r="296">
      <c r="A296" s="19"/>
      <c r="B296" s="19"/>
      <c r="C296" s="19"/>
      <c r="D296" s="19"/>
      <c r="E296" s="19"/>
      <c r="F296" s="19"/>
      <c r="G296" s="19"/>
      <c r="H296" s="19"/>
      <c r="I296" s="19"/>
      <c r="J296" s="19"/>
      <c r="K296" s="19"/>
      <c r="L296" s="19"/>
      <c r="M296" s="148"/>
      <c r="N296" s="19"/>
      <c r="O296" s="19"/>
      <c r="P296" s="19"/>
      <c r="Q296" s="19"/>
    </row>
    <row r="297">
      <c r="A297" s="19"/>
      <c r="B297" s="19"/>
      <c r="C297" s="19"/>
      <c r="D297" s="19"/>
      <c r="E297" s="19"/>
      <c r="F297" s="19"/>
      <c r="G297" s="19"/>
      <c r="H297" s="19"/>
      <c r="I297" s="19"/>
      <c r="J297" s="19"/>
      <c r="K297" s="19"/>
      <c r="L297" s="19"/>
      <c r="M297" s="148"/>
      <c r="N297" s="19"/>
      <c r="O297" s="19"/>
      <c r="P297" s="19"/>
      <c r="Q297" s="19"/>
    </row>
    <row r="298">
      <c r="A298" s="19"/>
      <c r="B298" s="19"/>
      <c r="C298" s="19"/>
      <c r="D298" s="19"/>
      <c r="E298" s="19"/>
      <c r="F298" s="19"/>
      <c r="G298" s="19"/>
      <c r="H298" s="19"/>
      <c r="I298" s="19"/>
      <c r="J298" s="19"/>
      <c r="K298" s="19"/>
      <c r="L298" s="19"/>
      <c r="M298" s="148"/>
      <c r="N298" s="19"/>
      <c r="O298" s="19"/>
      <c r="P298" s="19"/>
      <c r="Q298" s="19"/>
    </row>
    <row r="299">
      <c r="A299" s="19"/>
      <c r="B299" s="19"/>
      <c r="C299" s="19"/>
      <c r="D299" s="19"/>
      <c r="E299" s="19"/>
      <c r="F299" s="19"/>
      <c r="G299" s="19"/>
      <c r="H299" s="19"/>
      <c r="I299" s="19"/>
      <c r="J299" s="19"/>
      <c r="K299" s="19"/>
      <c r="L299" s="19"/>
      <c r="M299" s="148"/>
      <c r="N299" s="19"/>
      <c r="O299" s="19"/>
      <c r="P299" s="19"/>
      <c r="Q299" s="19"/>
    </row>
    <row r="300">
      <c r="A300" s="19"/>
      <c r="B300" s="19"/>
      <c r="C300" s="19"/>
      <c r="D300" s="19"/>
      <c r="E300" s="19"/>
      <c r="F300" s="19"/>
      <c r="G300" s="19"/>
      <c r="H300" s="19"/>
      <c r="I300" s="19"/>
      <c r="J300" s="19"/>
      <c r="K300" s="19"/>
      <c r="L300" s="19"/>
      <c r="M300" s="148"/>
      <c r="N300" s="19"/>
      <c r="O300" s="19"/>
      <c r="P300" s="19"/>
      <c r="Q300" s="19"/>
    </row>
    <row r="301">
      <c r="A301" s="19"/>
      <c r="B301" s="19"/>
      <c r="C301" s="19"/>
      <c r="D301" s="19"/>
      <c r="E301" s="19"/>
      <c r="F301" s="19"/>
      <c r="G301" s="19"/>
      <c r="H301" s="19"/>
      <c r="I301" s="19"/>
      <c r="J301" s="19"/>
      <c r="K301" s="19"/>
      <c r="L301" s="19"/>
      <c r="M301" s="148"/>
      <c r="N301" s="19"/>
      <c r="O301" s="19"/>
      <c r="P301" s="19"/>
      <c r="Q301" s="19"/>
    </row>
    <row r="302">
      <c r="A302" s="19"/>
      <c r="B302" s="19"/>
      <c r="C302" s="19"/>
      <c r="D302" s="19"/>
      <c r="E302" s="19"/>
      <c r="F302" s="19"/>
      <c r="G302" s="19"/>
      <c r="H302" s="19"/>
      <c r="I302" s="19"/>
      <c r="J302" s="19"/>
      <c r="K302" s="19"/>
      <c r="L302" s="19"/>
      <c r="M302" s="148"/>
      <c r="N302" s="19"/>
      <c r="O302" s="19"/>
      <c r="P302" s="19"/>
      <c r="Q302" s="19"/>
    </row>
    <row r="303">
      <c r="A303" s="19"/>
      <c r="B303" s="19"/>
      <c r="C303" s="19"/>
      <c r="D303" s="19"/>
      <c r="E303" s="19"/>
      <c r="F303" s="19"/>
      <c r="G303" s="19"/>
      <c r="H303" s="19"/>
      <c r="I303" s="19"/>
      <c r="J303" s="19"/>
      <c r="K303" s="19"/>
      <c r="L303" s="19"/>
      <c r="M303" s="148"/>
      <c r="N303" s="19"/>
      <c r="O303" s="19"/>
      <c r="P303" s="19"/>
      <c r="Q303" s="19"/>
    </row>
    <row r="304">
      <c r="A304" s="19"/>
      <c r="B304" s="19"/>
      <c r="C304" s="19"/>
      <c r="D304" s="19"/>
      <c r="E304" s="19"/>
      <c r="F304" s="19"/>
      <c r="G304" s="19"/>
      <c r="H304" s="19"/>
      <c r="I304" s="19"/>
      <c r="J304" s="19"/>
      <c r="K304" s="19"/>
      <c r="L304" s="19"/>
      <c r="M304" s="148"/>
      <c r="N304" s="19"/>
      <c r="O304" s="19"/>
      <c r="P304" s="19"/>
      <c r="Q304" s="19"/>
    </row>
    <row r="305">
      <c r="A305" s="19"/>
      <c r="B305" s="19"/>
      <c r="C305" s="19"/>
      <c r="D305" s="19"/>
      <c r="E305" s="19"/>
      <c r="F305" s="19"/>
      <c r="G305" s="19"/>
      <c r="H305" s="19"/>
      <c r="I305" s="19"/>
      <c r="J305" s="19"/>
      <c r="K305" s="19"/>
      <c r="L305" s="19"/>
      <c r="M305" s="148"/>
      <c r="N305" s="19"/>
      <c r="O305" s="19"/>
      <c r="P305" s="19"/>
      <c r="Q305" s="19"/>
    </row>
    <row r="306">
      <c r="A306" s="19"/>
      <c r="B306" s="19"/>
      <c r="C306" s="19"/>
      <c r="D306" s="19"/>
      <c r="E306" s="19"/>
      <c r="F306" s="19"/>
      <c r="G306" s="19"/>
      <c r="H306" s="19"/>
      <c r="I306" s="19"/>
      <c r="J306" s="19"/>
      <c r="K306" s="19"/>
      <c r="L306" s="19"/>
      <c r="M306" s="148"/>
      <c r="N306" s="19"/>
      <c r="O306" s="19"/>
      <c r="P306" s="19"/>
      <c r="Q306" s="19"/>
    </row>
    <row r="307">
      <c r="A307" s="19"/>
      <c r="B307" s="19"/>
      <c r="C307" s="19"/>
      <c r="D307" s="19"/>
      <c r="E307" s="19"/>
      <c r="F307" s="19"/>
      <c r="G307" s="19"/>
      <c r="H307" s="19"/>
      <c r="I307" s="19"/>
      <c r="J307" s="19"/>
      <c r="K307" s="19"/>
      <c r="L307" s="19"/>
      <c r="M307" s="148"/>
      <c r="N307" s="19"/>
      <c r="O307" s="19"/>
      <c r="P307" s="19"/>
      <c r="Q307" s="19"/>
    </row>
    <row r="308">
      <c r="A308" s="19"/>
      <c r="B308" s="19"/>
      <c r="C308" s="19"/>
      <c r="D308" s="19"/>
      <c r="E308" s="19"/>
      <c r="F308" s="19"/>
      <c r="G308" s="19"/>
      <c r="H308" s="19"/>
      <c r="I308" s="19"/>
      <c r="J308" s="19"/>
      <c r="K308" s="19"/>
      <c r="L308" s="19"/>
      <c r="M308" s="148"/>
      <c r="N308" s="19"/>
      <c r="O308" s="19"/>
      <c r="P308" s="19"/>
      <c r="Q308" s="19"/>
    </row>
    <row r="309">
      <c r="A309" s="19"/>
      <c r="B309" s="19"/>
      <c r="C309" s="19"/>
      <c r="D309" s="19"/>
      <c r="E309" s="19"/>
      <c r="F309" s="19"/>
      <c r="G309" s="19"/>
      <c r="H309" s="19"/>
      <c r="I309" s="19"/>
      <c r="J309" s="19"/>
      <c r="K309" s="19"/>
      <c r="L309" s="19"/>
      <c r="M309" s="148"/>
      <c r="N309" s="19"/>
      <c r="O309" s="19"/>
      <c r="P309" s="19"/>
      <c r="Q309" s="19"/>
    </row>
    <row r="310">
      <c r="A310" s="19"/>
      <c r="B310" s="19"/>
      <c r="C310" s="19"/>
      <c r="D310" s="19"/>
      <c r="E310" s="19"/>
      <c r="F310" s="19"/>
      <c r="G310" s="19"/>
      <c r="H310" s="19"/>
      <c r="I310" s="19"/>
      <c r="J310" s="19"/>
      <c r="K310" s="19"/>
      <c r="L310" s="19"/>
      <c r="M310" s="148"/>
      <c r="N310" s="19"/>
      <c r="O310" s="19"/>
      <c r="P310" s="19"/>
      <c r="Q310" s="19"/>
    </row>
    <row r="311">
      <c r="A311" s="19"/>
      <c r="B311" s="19"/>
      <c r="C311" s="19"/>
      <c r="D311" s="19"/>
      <c r="E311" s="19"/>
      <c r="F311" s="19"/>
      <c r="G311" s="19"/>
      <c r="H311" s="19"/>
      <c r="I311" s="19"/>
      <c r="J311" s="19"/>
      <c r="K311" s="19"/>
      <c r="L311" s="19"/>
      <c r="M311" s="148"/>
      <c r="N311" s="19"/>
      <c r="O311" s="19"/>
      <c r="P311" s="19"/>
      <c r="Q311" s="19"/>
    </row>
    <row r="312">
      <c r="A312" s="19"/>
      <c r="B312" s="19"/>
      <c r="C312" s="19"/>
      <c r="D312" s="19"/>
      <c r="E312" s="19"/>
      <c r="F312" s="19"/>
      <c r="G312" s="19"/>
      <c r="H312" s="19"/>
      <c r="I312" s="19"/>
      <c r="J312" s="19"/>
      <c r="K312" s="19"/>
      <c r="L312" s="19"/>
      <c r="M312" s="148"/>
      <c r="N312" s="19"/>
      <c r="O312" s="19"/>
      <c r="P312" s="19"/>
      <c r="Q312" s="19"/>
    </row>
    <row r="313">
      <c r="A313" s="19"/>
      <c r="B313" s="19"/>
      <c r="C313" s="19"/>
      <c r="D313" s="19"/>
      <c r="E313" s="19"/>
      <c r="F313" s="19"/>
      <c r="G313" s="19"/>
      <c r="H313" s="19"/>
      <c r="I313" s="19"/>
      <c r="J313" s="19"/>
      <c r="K313" s="19"/>
      <c r="L313" s="19"/>
      <c r="M313" s="148"/>
      <c r="N313" s="19"/>
      <c r="O313" s="19"/>
      <c r="P313" s="19"/>
      <c r="Q313" s="19"/>
    </row>
    <row r="314">
      <c r="A314" s="19"/>
      <c r="B314" s="19"/>
      <c r="C314" s="19"/>
      <c r="D314" s="19"/>
      <c r="E314" s="19"/>
      <c r="F314" s="19"/>
      <c r="G314" s="19"/>
      <c r="H314" s="19"/>
      <c r="I314" s="19"/>
      <c r="J314" s="19"/>
      <c r="K314" s="19"/>
      <c r="L314" s="19"/>
      <c r="M314" s="148"/>
      <c r="N314" s="19"/>
      <c r="O314" s="19"/>
      <c r="P314" s="19"/>
      <c r="Q314" s="19"/>
    </row>
    <row r="315">
      <c r="A315" s="19"/>
      <c r="B315" s="19"/>
      <c r="C315" s="19"/>
      <c r="D315" s="19"/>
      <c r="E315" s="19"/>
      <c r="F315" s="19"/>
      <c r="G315" s="19"/>
      <c r="H315" s="19"/>
      <c r="I315" s="19"/>
      <c r="J315" s="19"/>
      <c r="K315" s="19"/>
      <c r="L315" s="19"/>
      <c r="M315" s="148"/>
      <c r="N315" s="19"/>
      <c r="O315" s="19"/>
      <c r="P315" s="19"/>
      <c r="Q315" s="19"/>
    </row>
    <row r="316">
      <c r="A316" s="19"/>
      <c r="B316" s="19"/>
      <c r="C316" s="19"/>
      <c r="D316" s="19"/>
      <c r="E316" s="19"/>
      <c r="F316" s="19"/>
      <c r="G316" s="19"/>
      <c r="H316" s="19"/>
      <c r="I316" s="19"/>
      <c r="J316" s="19"/>
      <c r="K316" s="19"/>
      <c r="L316" s="19"/>
      <c r="M316" s="148"/>
      <c r="N316" s="19"/>
      <c r="O316" s="19"/>
      <c r="P316" s="19"/>
      <c r="Q316" s="19"/>
    </row>
    <row r="317">
      <c r="A317" s="19"/>
      <c r="B317" s="19"/>
      <c r="C317" s="19"/>
      <c r="D317" s="19"/>
      <c r="E317" s="19"/>
      <c r="F317" s="19"/>
      <c r="G317" s="19"/>
      <c r="H317" s="19"/>
      <c r="I317" s="19"/>
      <c r="J317" s="19"/>
      <c r="K317" s="19"/>
      <c r="L317" s="19"/>
      <c r="M317" s="148"/>
      <c r="N317" s="19"/>
      <c r="O317" s="19"/>
      <c r="P317" s="19"/>
      <c r="Q317" s="19"/>
    </row>
    <row r="318">
      <c r="A318" s="19"/>
      <c r="B318" s="19"/>
      <c r="C318" s="19"/>
      <c r="D318" s="19"/>
      <c r="E318" s="19"/>
      <c r="F318" s="19"/>
      <c r="G318" s="19"/>
      <c r="H318" s="19"/>
      <c r="I318" s="19"/>
      <c r="J318" s="19"/>
      <c r="K318" s="19"/>
      <c r="L318" s="19"/>
      <c r="M318" s="148"/>
      <c r="N318" s="19"/>
      <c r="O318" s="19"/>
      <c r="P318" s="19"/>
      <c r="Q318" s="19"/>
    </row>
    <row r="319">
      <c r="A319" s="19"/>
      <c r="B319" s="19"/>
      <c r="C319" s="19"/>
      <c r="D319" s="19"/>
      <c r="E319" s="19"/>
      <c r="F319" s="19"/>
      <c r="G319" s="19"/>
      <c r="H319" s="19"/>
      <c r="I319" s="19"/>
      <c r="J319" s="19"/>
      <c r="K319" s="19"/>
      <c r="L319" s="19"/>
      <c r="M319" s="148"/>
      <c r="N319" s="19"/>
      <c r="O319" s="19"/>
      <c r="P319" s="19"/>
      <c r="Q319" s="19"/>
    </row>
    <row r="320">
      <c r="A320" s="19"/>
      <c r="B320" s="19"/>
      <c r="C320" s="19"/>
      <c r="D320" s="19"/>
      <c r="E320" s="19"/>
      <c r="F320" s="19"/>
      <c r="G320" s="19"/>
      <c r="H320" s="19"/>
      <c r="I320" s="19"/>
      <c r="J320" s="19"/>
      <c r="K320" s="19"/>
      <c r="L320" s="19"/>
      <c r="M320" s="148"/>
      <c r="N320" s="19"/>
      <c r="O320" s="19"/>
      <c r="P320" s="19"/>
      <c r="Q320" s="19"/>
    </row>
    <row r="321">
      <c r="A321" s="19"/>
      <c r="B321" s="19"/>
      <c r="C321" s="19"/>
      <c r="D321" s="19"/>
      <c r="E321" s="19"/>
      <c r="F321" s="19"/>
      <c r="G321" s="19"/>
      <c r="H321" s="19"/>
      <c r="I321" s="19"/>
      <c r="J321" s="19"/>
      <c r="K321" s="19"/>
      <c r="L321" s="19"/>
      <c r="M321" s="148"/>
      <c r="N321" s="19"/>
      <c r="O321" s="19"/>
      <c r="P321" s="19"/>
      <c r="Q321" s="19"/>
    </row>
    <row r="322">
      <c r="A322" s="19"/>
      <c r="B322" s="19"/>
      <c r="C322" s="19"/>
      <c r="D322" s="19"/>
      <c r="E322" s="19"/>
      <c r="F322" s="19"/>
      <c r="G322" s="19"/>
      <c r="H322" s="19"/>
      <c r="I322" s="19"/>
      <c r="J322" s="19"/>
      <c r="K322" s="19"/>
      <c r="L322" s="19"/>
      <c r="M322" s="148"/>
      <c r="N322" s="19"/>
      <c r="O322" s="19"/>
      <c r="P322" s="19"/>
      <c r="Q322" s="19"/>
    </row>
    <row r="323">
      <c r="A323" s="19"/>
      <c r="B323" s="19"/>
      <c r="C323" s="19"/>
      <c r="D323" s="19"/>
      <c r="E323" s="19"/>
      <c r="F323" s="19"/>
      <c r="G323" s="19"/>
      <c r="H323" s="19"/>
      <c r="I323" s="19"/>
      <c r="J323" s="19"/>
      <c r="K323" s="19"/>
      <c r="L323" s="19"/>
      <c r="M323" s="148"/>
      <c r="N323" s="19"/>
      <c r="O323" s="19"/>
      <c r="P323" s="19"/>
      <c r="Q323" s="19"/>
    </row>
    <row r="324">
      <c r="A324" s="19"/>
      <c r="B324" s="19"/>
      <c r="C324" s="19"/>
      <c r="D324" s="19"/>
      <c r="E324" s="19"/>
      <c r="F324" s="19"/>
      <c r="G324" s="19"/>
      <c r="H324" s="19"/>
      <c r="I324" s="19"/>
      <c r="J324" s="19"/>
      <c r="K324" s="19"/>
      <c r="L324" s="19"/>
      <c r="M324" s="148"/>
      <c r="N324" s="19"/>
      <c r="O324" s="19"/>
      <c r="P324" s="19"/>
      <c r="Q324" s="19"/>
    </row>
    <row r="325">
      <c r="A325" s="19"/>
      <c r="B325" s="19"/>
      <c r="C325" s="19"/>
      <c r="D325" s="19"/>
      <c r="E325" s="19"/>
      <c r="F325" s="19"/>
      <c r="G325" s="19"/>
      <c r="H325" s="19"/>
      <c r="I325" s="19"/>
      <c r="J325" s="19"/>
      <c r="K325" s="19"/>
      <c r="L325" s="19"/>
      <c r="M325" s="148"/>
      <c r="N325" s="19"/>
      <c r="O325" s="19"/>
      <c r="P325" s="19"/>
      <c r="Q325" s="19"/>
    </row>
    <row r="326">
      <c r="A326" s="19"/>
      <c r="B326" s="19"/>
      <c r="C326" s="19"/>
      <c r="D326" s="19"/>
      <c r="E326" s="19"/>
      <c r="F326" s="19"/>
      <c r="G326" s="19"/>
      <c r="H326" s="19"/>
      <c r="I326" s="19"/>
      <c r="J326" s="19"/>
      <c r="K326" s="19"/>
      <c r="L326" s="19"/>
      <c r="M326" s="148"/>
      <c r="N326" s="19"/>
      <c r="O326" s="19"/>
      <c r="P326" s="19"/>
      <c r="Q326" s="19"/>
    </row>
    <row r="327">
      <c r="A327" s="19"/>
      <c r="B327" s="19"/>
      <c r="C327" s="19"/>
      <c r="D327" s="19"/>
      <c r="E327" s="19"/>
      <c r="F327" s="19"/>
      <c r="G327" s="19"/>
      <c r="H327" s="19"/>
      <c r="I327" s="19"/>
      <c r="J327" s="19"/>
      <c r="K327" s="19"/>
      <c r="L327" s="19"/>
      <c r="M327" s="148"/>
      <c r="N327" s="19"/>
      <c r="O327" s="19"/>
      <c r="P327" s="19"/>
      <c r="Q327" s="19"/>
    </row>
    <row r="328">
      <c r="A328" s="19"/>
      <c r="B328" s="19"/>
      <c r="C328" s="19"/>
      <c r="D328" s="19"/>
      <c r="E328" s="19"/>
      <c r="F328" s="19"/>
      <c r="G328" s="19"/>
      <c r="H328" s="19"/>
      <c r="I328" s="19"/>
      <c r="J328" s="19"/>
      <c r="K328" s="19"/>
      <c r="L328" s="19"/>
      <c r="M328" s="148"/>
      <c r="N328" s="19"/>
      <c r="O328" s="19"/>
      <c r="P328" s="19"/>
      <c r="Q328" s="19"/>
    </row>
    <row r="329">
      <c r="A329" s="19"/>
      <c r="B329" s="19"/>
      <c r="C329" s="19"/>
      <c r="D329" s="19"/>
      <c r="E329" s="19"/>
      <c r="F329" s="19"/>
      <c r="G329" s="19"/>
      <c r="H329" s="19"/>
      <c r="I329" s="19"/>
      <c r="J329" s="19"/>
      <c r="K329" s="19"/>
      <c r="L329" s="19"/>
      <c r="M329" s="148"/>
      <c r="N329" s="19"/>
      <c r="O329" s="19"/>
      <c r="P329" s="19"/>
      <c r="Q329" s="19"/>
    </row>
    <row r="330">
      <c r="A330" s="19"/>
      <c r="B330" s="19"/>
      <c r="C330" s="19"/>
      <c r="D330" s="19"/>
      <c r="E330" s="19"/>
      <c r="F330" s="19"/>
      <c r="G330" s="19"/>
      <c r="H330" s="19"/>
      <c r="I330" s="19"/>
      <c r="J330" s="19"/>
      <c r="K330" s="19"/>
      <c r="L330" s="19"/>
      <c r="M330" s="148"/>
      <c r="N330" s="19"/>
      <c r="O330" s="19"/>
      <c r="P330" s="19"/>
      <c r="Q330" s="19"/>
    </row>
    <row r="331">
      <c r="A331" s="19"/>
      <c r="B331" s="19"/>
      <c r="C331" s="19"/>
      <c r="D331" s="19"/>
      <c r="E331" s="19"/>
      <c r="F331" s="19"/>
      <c r="G331" s="19"/>
      <c r="H331" s="19"/>
      <c r="I331" s="19"/>
      <c r="J331" s="19"/>
      <c r="K331" s="19"/>
      <c r="L331" s="19"/>
      <c r="M331" s="148"/>
      <c r="N331" s="19"/>
      <c r="O331" s="19"/>
      <c r="P331" s="19"/>
      <c r="Q331" s="19"/>
    </row>
    <row r="332">
      <c r="A332" s="19"/>
      <c r="B332" s="19"/>
      <c r="C332" s="19"/>
      <c r="D332" s="19"/>
      <c r="E332" s="19"/>
      <c r="F332" s="19"/>
      <c r="G332" s="19"/>
      <c r="H332" s="19"/>
      <c r="I332" s="19"/>
      <c r="J332" s="19"/>
      <c r="K332" s="19"/>
      <c r="L332" s="19"/>
      <c r="M332" s="148"/>
      <c r="N332" s="19"/>
      <c r="O332" s="19"/>
      <c r="P332" s="19"/>
      <c r="Q332" s="19"/>
    </row>
    <row r="333">
      <c r="A333" s="19"/>
      <c r="B333" s="19"/>
      <c r="C333" s="19"/>
      <c r="D333" s="19"/>
      <c r="E333" s="19"/>
      <c r="F333" s="19"/>
      <c r="G333" s="19"/>
      <c r="H333" s="19"/>
      <c r="I333" s="19"/>
      <c r="J333" s="19"/>
      <c r="K333" s="19"/>
      <c r="L333" s="19"/>
      <c r="M333" s="148"/>
      <c r="N333" s="19"/>
      <c r="O333" s="19"/>
      <c r="P333" s="19"/>
      <c r="Q333" s="19"/>
    </row>
    <row r="334">
      <c r="A334" s="19"/>
      <c r="B334" s="19"/>
      <c r="C334" s="19"/>
      <c r="D334" s="19"/>
      <c r="E334" s="19"/>
      <c r="F334" s="19"/>
      <c r="G334" s="19"/>
      <c r="H334" s="19"/>
      <c r="I334" s="19"/>
      <c r="J334" s="19"/>
      <c r="K334" s="19"/>
      <c r="L334" s="19"/>
      <c r="M334" s="148"/>
      <c r="N334" s="19"/>
      <c r="O334" s="19"/>
      <c r="P334" s="19"/>
      <c r="Q334" s="19"/>
    </row>
    <row r="335">
      <c r="A335" s="19"/>
      <c r="B335" s="19"/>
      <c r="C335" s="19"/>
      <c r="D335" s="19"/>
      <c r="E335" s="19"/>
      <c r="F335" s="19"/>
      <c r="G335" s="19"/>
      <c r="H335" s="19"/>
      <c r="I335" s="19"/>
      <c r="J335" s="19"/>
      <c r="K335" s="19"/>
      <c r="L335" s="19"/>
      <c r="M335" s="148"/>
      <c r="N335" s="19"/>
      <c r="O335" s="19"/>
      <c r="P335" s="19"/>
      <c r="Q335" s="19"/>
    </row>
    <row r="336">
      <c r="A336" s="19"/>
      <c r="B336" s="19"/>
      <c r="C336" s="19"/>
      <c r="D336" s="19"/>
      <c r="E336" s="19"/>
      <c r="F336" s="19"/>
      <c r="G336" s="19"/>
      <c r="H336" s="19"/>
      <c r="I336" s="19"/>
      <c r="J336" s="19"/>
      <c r="K336" s="19"/>
      <c r="L336" s="19"/>
      <c r="M336" s="148"/>
      <c r="N336" s="19"/>
      <c r="O336" s="19"/>
      <c r="P336" s="19"/>
      <c r="Q336" s="19"/>
    </row>
    <row r="337">
      <c r="A337" s="19"/>
      <c r="B337" s="19"/>
      <c r="C337" s="19"/>
      <c r="D337" s="19"/>
      <c r="E337" s="19"/>
      <c r="F337" s="19"/>
      <c r="G337" s="19"/>
      <c r="H337" s="19"/>
      <c r="I337" s="19"/>
      <c r="J337" s="19"/>
      <c r="K337" s="19"/>
      <c r="L337" s="19"/>
      <c r="M337" s="148"/>
      <c r="N337" s="19"/>
      <c r="O337" s="19"/>
      <c r="P337" s="19"/>
      <c r="Q337" s="19"/>
    </row>
    <row r="338">
      <c r="A338" s="19"/>
      <c r="B338" s="19"/>
      <c r="C338" s="19"/>
      <c r="D338" s="19"/>
      <c r="E338" s="19"/>
      <c r="F338" s="19"/>
      <c r="G338" s="19"/>
      <c r="H338" s="19"/>
      <c r="I338" s="19"/>
      <c r="J338" s="19"/>
      <c r="K338" s="19"/>
      <c r="L338" s="19"/>
      <c r="M338" s="148"/>
      <c r="N338" s="19"/>
      <c r="O338" s="19"/>
      <c r="P338" s="19"/>
      <c r="Q338" s="19"/>
    </row>
    <row r="339">
      <c r="A339" s="19"/>
      <c r="B339" s="19"/>
      <c r="C339" s="19"/>
      <c r="D339" s="19"/>
      <c r="E339" s="19"/>
      <c r="F339" s="19"/>
      <c r="G339" s="19"/>
      <c r="H339" s="19"/>
      <c r="I339" s="19"/>
      <c r="J339" s="19"/>
      <c r="K339" s="19"/>
      <c r="L339" s="19"/>
      <c r="M339" s="148"/>
      <c r="N339" s="19"/>
      <c r="O339" s="19"/>
      <c r="P339" s="19"/>
      <c r="Q339" s="19"/>
    </row>
    <row r="340">
      <c r="A340" s="19"/>
      <c r="B340" s="19"/>
      <c r="C340" s="19"/>
      <c r="D340" s="19"/>
      <c r="E340" s="19"/>
      <c r="F340" s="19"/>
      <c r="G340" s="19"/>
      <c r="H340" s="19"/>
      <c r="I340" s="19"/>
      <c r="J340" s="19"/>
      <c r="K340" s="19"/>
      <c r="L340" s="19"/>
      <c r="M340" s="148"/>
      <c r="N340" s="19"/>
      <c r="O340" s="19"/>
      <c r="P340" s="19"/>
      <c r="Q340" s="19"/>
    </row>
    <row r="341">
      <c r="A341" s="19"/>
      <c r="B341" s="19"/>
      <c r="C341" s="19"/>
      <c r="D341" s="19"/>
      <c r="E341" s="19"/>
      <c r="F341" s="19"/>
      <c r="G341" s="19"/>
      <c r="H341" s="19"/>
      <c r="I341" s="19"/>
      <c r="J341" s="19"/>
      <c r="K341" s="19"/>
      <c r="L341" s="19"/>
      <c r="M341" s="148"/>
      <c r="N341" s="19"/>
      <c r="O341" s="19"/>
      <c r="P341" s="19"/>
      <c r="Q341" s="19"/>
    </row>
    <row r="342">
      <c r="A342" s="19"/>
      <c r="B342" s="19"/>
      <c r="C342" s="19"/>
      <c r="D342" s="19"/>
      <c r="E342" s="19"/>
      <c r="F342" s="19"/>
      <c r="G342" s="19"/>
      <c r="H342" s="19"/>
      <c r="I342" s="19"/>
      <c r="J342" s="19"/>
      <c r="K342" s="19"/>
      <c r="L342" s="19"/>
      <c r="M342" s="148"/>
      <c r="N342" s="19"/>
      <c r="O342" s="19"/>
      <c r="P342" s="19"/>
      <c r="Q342" s="19"/>
    </row>
    <row r="343">
      <c r="A343" s="19"/>
      <c r="B343" s="19"/>
      <c r="C343" s="19"/>
      <c r="D343" s="19"/>
      <c r="E343" s="19"/>
      <c r="F343" s="19"/>
      <c r="G343" s="19"/>
      <c r="H343" s="19"/>
      <c r="I343" s="19"/>
      <c r="J343" s="19"/>
      <c r="K343" s="19"/>
      <c r="L343" s="19"/>
      <c r="M343" s="148"/>
      <c r="N343" s="19"/>
      <c r="O343" s="19"/>
      <c r="P343" s="19"/>
      <c r="Q343" s="19"/>
    </row>
    <row r="344">
      <c r="A344" s="19"/>
      <c r="B344" s="19"/>
      <c r="C344" s="19"/>
      <c r="D344" s="19"/>
      <c r="E344" s="19"/>
      <c r="F344" s="19"/>
      <c r="G344" s="19"/>
      <c r="H344" s="19"/>
      <c r="I344" s="19"/>
      <c r="J344" s="19"/>
      <c r="K344" s="19"/>
      <c r="L344" s="19"/>
      <c r="M344" s="148"/>
      <c r="N344" s="19"/>
      <c r="O344" s="19"/>
      <c r="P344" s="19"/>
      <c r="Q344" s="19"/>
    </row>
    <row r="345">
      <c r="A345" s="19"/>
      <c r="B345" s="19"/>
      <c r="C345" s="19"/>
      <c r="D345" s="19"/>
      <c r="E345" s="19"/>
      <c r="F345" s="19"/>
      <c r="G345" s="19"/>
      <c r="H345" s="19"/>
      <c r="I345" s="19"/>
      <c r="J345" s="19"/>
      <c r="K345" s="19"/>
      <c r="L345" s="19"/>
      <c r="M345" s="148"/>
      <c r="N345" s="19"/>
      <c r="O345" s="19"/>
      <c r="P345" s="19"/>
      <c r="Q345" s="19"/>
    </row>
    <row r="346">
      <c r="A346" s="19"/>
      <c r="B346" s="19"/>
      <c r="C346" s="19"/>
      <c r="D346" s="19"/>
      <c r="E346" s="19"/>
      <c r="F346" s="19"/>
      <c r="G346" s="19"/>
      <c r="H346" s="19"/>
      <c r="I346" s="19"/>
      <c r="J346" s="19"/>
      <c r="K346" s="19"/>
      <c r="L346" s="19"/>
      <c r="M346" s="148"/>
      <c r="N346" s="19"/>
      <c r="O346" s="19"/>
      <c r="P346" s="19"/>
      <c r="Q346" s="19"/>
    </row>
    <row r="347">
      <c r="A347" s="19"/>
      <c r="B347" s="19"/>
      <c r="C347" s="19"/>
      <c r="D347" s="19"/>
      <c r="E347" s="19"/>
      <c r="F347" s="19"/>
      <c r="G347" s="19"/>
      <c r="H347" s="19"/>
      <c r="I347" s="19"/>
      <c r="J347" s="19"/>
      <c r="K347" s="19"/>
      <c r="L347" s="19"/>
      <c r="M347" s="148"/>
      <c r="N347" s="19"/>
      <c r="O347" s="19"/>
      <c r="P347" s="19"/>
      <c r="Q347" s="19"/>
    </row>
    <row r="348">
      <c r="A348" s="19"/>
      <c r="B348" s="19"/>
      <c r="C348" s="19"/>
      <c r="D348" s="19"/>
      <c r="E348" s="19"/>
      <c r="F348" s="19"/>
      <c r="G348" s="19"/>
      <c r="H348" s="19"/>
      <c r="I348" s="19"/>
      <c r="J348" s="19"/>
      <c r="K348" s="19"/>
      <c r="L348" s="19"/>
      <c r="M348" s="148"/>
      <c r="N348" s="19"/>
      <c r="O348" s="19"/>
      <c r="P348" s="19"/>
      <c r="Q348" s="19"/>
    </row>
    <row r="349">
      <c r="A349" s="19"/>
      <c r="B349" s="19"/>
      <c r="C349" s="19"/>
      <c r="D349" s="19"/>
      <c r="E349" s="19"/>
      <c r="F349" s="19"/>
      <c r="G349" s="19"/>
      <c r="H349" s="19"/>
      <c r="I349" s="19"/>
      <c r="J349" s="19"/>
      <c r="K349" s="19"/>
      <c r="L349" s="19"/>
      <c r="M349" s="148"/>
      <c r="N349" s="19"/>
      <c r="O349" s="19"/>
      <c r="P349" s="19"/>
      <c r="Q349" s="19"/>
    </row>
    <row r="350">
      <c r="A350" s="19"/>
      <c r="B350" s="19"/>
      <c r="C350" s="19"/>
      <c r="D350" s="19"/>
      <c r="E350" s="19"/>
      <c r="F350" s="19"/>
      <c r="G350" s="19"/>
      <c r="H350" s="19"/>
      <c r="I350" s="19"/>
      <c r="J350" s="19"/>
      <c r="K350" s="19"/>
      <c r="L350" s="19"/>
      <c r="M350" s="148"/>
      <c r="N350" s="19"/>
      <c r="O350" s="19"/>
      <c r="P350" s="19"/>
      <c r="Q350" s="19"/>
    </row>
    <row r="351">
      <c r="A351" s="19"/>
      <c r="B351" s="19"/>
      <c r="C351" s="19"/>
      <c r="D351" s="19"/>
      <c r="E351" s="19"/>
      <c r="F351" s="19"/>
      <c r="G351" s="19"/>
      <c r="H351" s="19"/>
      <c r="I351" s="19"/>
      <c r="J351" s="19"/>
      <c r="K351" s="19"/>
      <c r="L351" s="19"/>
      <c r="M351" s="148"/>
      <c r="N351" s="19"/>
      <c r="O351" s="19"/>
      <c r="P351" s="19"/>
      <c r="Q351" s="19"/>
    </row>
    <row r="352">
      <c r="A352" s="19"/>
      <c r="B352" s="19"/>
      <c r="C352" s="19"/>
      <c r="D352" s="19"/>
      <c r="E352" s="19"/>
      <c r="F352" s="19"/>
      <c r="G352" s="19"/>
      <c r="H352" s="19"/>
      <c r="I352" s="19"/>
      <c r="J352" s="19"/>
      <c r="K352" s="19"/>
      <c r="L352" s="19"/>
      <c r="M352" s="148"/>
      <c r="N352" s="19"/>
      <c r="O352" s="19"/>
      <c r="P352" s="19"/>
      <c r="Q352" s="19"/>
    </row>
    <row r="353">
      <c r="A353" s="19"/>
      <c r="B353" s="19"/>
      <c r="C353" s="19"/>
      <c r="D353" s="19"/>
      <c r="E353" s="19"/>
      <c r="F353" s="19"/>
      <c r="G353" s="19"/>
      <c r="H353" s="19"/>
      <c r="I353" s="19"/>
      <c r="J353" s="19"/>
      <c r="K353" s="19"/>
      <c r="L353" s="19"/>
      <c r="M353" s="148"/>
      <c r="N353" s="19"/>
      <c r="O353" s="19"/>
      <c r="P353" s="19"/>
      <c r="Q353" s="19"/>
    </row>
    <row r="354">
      <c r="A354" s="19"/>
      <c r="B354" s="19"/>
      <c r="C354" s="19"/>
      <c r="D354" s="19"/>
      <c r="E354" s="19"/>
      <c r="F354" s="19"/>
      <c r="G354" s="19"/>
      <c r="H354" s="19"/>
      <c r="I354" s="19"/>
      <c r="J354" s="19"/>
      <c r="K354" s="19"/>
      <c r="L354" s="19"/>
      <c r="M354" s="148"/>
      <c r="N354" s="19"/>
      <c r="O354" s="19"/>
      <c r="P354" s="19"/>
      <c r="Q354" s="19"/>
    </row>
    <row r="355">
      <c r="A355" s="19"/>
      <c r="B355" s="19"/>
      <c r="C355" s="19"/>
      <c r="D355" s="19"/>
      <c r="E355" s="19"/>
      <c r="F355" s="19"/>
      <c r="G355" s="19"/>
      <c r="H355" s="19"/>
      <c r="I355" s="19"/>
      <c r="J355" s="19"/>
      <c r="K355" s="19"/>
      <c r="L355" s="19"/>
      <c r="M355" s="148"/>
      <c r="N355" s="19"/>
      <c r="O355" s="19"/>
      <c r="P355" s="19"/>
      <c r="Q355" s="19"/>
    </row>
    <row r="356">
      <c r="A356" s="19"/>
      <c r="B356" s="19"/>
      <c r="C356" s="19"/>
      <c r="D356" s="19"/>
      <c r="E356" s="19"/>
      <c r="F356" s="19"/>
      <c r="G356" s="19"/>
      <c r="H356" s="19"/>
      <c r="I356" s="19"/>
      <c r="J356" s="19"/>
      <c r="K356" s="19"/>
      <c r="L356" s="19"/>
      <c r="M356" s="148"/>
      <c r="N356" s="19"/>
      <c r="O356" s="19"/>
      <c r="P356" s="19"/>
      <c r="Q356" s="19"/>
    </row>
    <row r="357">
      <c r="A357" s="19"/>
      <c r="B357" s="19"/>
      <c r="C357" s="19"/>
      <c r="D357" s="19"/>
      <c r="E357" s="19"/>
      <c r="F357" s="19"/>
      <c r="G357" s="19"/>
      <c r="H357" s="19"/>
      <c r="I357" s="19"/>
      <c r="J357" s="19"/>
      <c r="K357" s="19"/>
      <c r="L357" s="19"/>
      <c r="M357" s="148"/>
      <c r="N357" s="19"/>
      <c r="O357" s="19"/>
      <c r="P357" s="19"/>
      <c r="Q357" s="19"/>
    </row>
    <row r="358">
      <c r="A358" s="19"/>
      <c r="B358" s="19"/>
      <c r="C358" s="19"/>
      <c r="D358" s="19"/>
      <c r="E358" s="19"/>
      <c r="F358" s="19"/>
      <c r="G358" s="19"/>
      <c r="H358" s="19"/>
      <c r="I358" s="19"/>
      <c r="J358" s="19"/>
      <c r="K358" s="19"/>
      <c r="L358" s="19"/>
      <c r="M358" s="148"/>
      <c r="N358" s="19"/>
      <c r="O358" s="19"/>
      <c r="P358" s="19"/>
      <c r="Q358" s="19"/>
    </row>
    <row r="359">
      <c r="A359" s="19"/>
      <c r="B359" s="19"/>
      <c r="C359" s="19"/>
      <c r="D359" s="19"/>
      <c r="E359" s="19"/>
      <c r="F359" s="19"/>
      <c r="G359" s="19"/>
      <c r="H359" s="19"/>
      <c r="I359" s="19"/>
      <c r="J359" s="19"/>
      <c r="K359" s="19"/>
      <c r="L359" s="19"/>
      <c r="M359" s="148"/>
      <c r="N359" s="19"/>
      <c r="O359" s="19"/>
      <c r="P359" s="19"/>
      <c r="Q359" s="19"/>
    </row>
    <row r="360">
      <c r="A360" s="19"/>
      <c r="B360" s="19"/>
      <c r="C360" s="19"/>
      <c r="D360" s="19"/>
      <c r="E360" s="19"/>
      <c r="F360" s="19"/>
      <c r="G360" s="19"/>
      <c r="H360" s="19"/>
      <c r="I360" s="19"/>
      <c r="J360" s="19"/>
      <c r="K360" s="19"/>
      <c r="L360" s="19"/>
      <c r="M360" s="148"/>
      <c r="N360" s="19"/>
      <c r="O360" s="19"/>
      <c r="P360" s="19"/>
      <c r="Q360" s="19"/>
    </row>
    <row r="361">
      <c r="A361" s="19"/>
      <c r="B361" s="19"/>
      <c r="C361" s="19"/>
      <c r="D361" s="19"/>
      <c r="E361" s="19"/>
      <c r="F361" s="19"/>
      <c r="G361" s="19"/>
      <c r="H361" s="19"/>
      <c r="I361" s="19"/>
      <c r="J361" s="19"/>
      <c r="K361" s="19"/>
      <c r="L361" s="19"/>
      <c r="M361" s="148"/>
      <c r="N361" s="19"/>
      <c r="O361" s="19"/>
      <c r="P361" s="19"/>
      <c r="Q361" s="19"/>
    </row>
    <row r="362">
      <c r="A362" s="19"/>
      <c r="B362" s="19"/>
      <c r="C362" s="19"/>
      <c r="D362" s="19"/>
      <c r="E362" s="19"/>
      <c r="F362" s="19"/>
      <c r="G362" s="19"/>
      <c r="H362" s="19"/>
      <c r="I362" s="19"/>
      <c r="J362" s="19"/>
      <c r="K362" s="19"/>
      <c r="L362" s="19"/>
      <c r="M362" s="148"/>
      <c r="N362" s="19"/>
      <c r="O362" s="19"/>
      <c r="P362" s="19"/>
      <c r="Q362" s="19"/>
    </row>
    <row r="363">
      <c r="A363" s="19"/>
      <c r="B363" s="19"/>
      <c r="C363" s="19"/>
      <c r="D363" s="19"/>
      <c r="E363" s="19"/>
      <c r="F363" s="19"/>
      <c r="G363" s="19"/>
      <c r="H363" s="19"/>
      <c r="I363" s="19"/>
      <c r="J363" s="19"/>
      <c r="K363" s="19"/>
      <c r="L363" s="19"/>
      <c r="M363" s="148"/>
      <c r="N363" s="19"/>
      <c r="O363" s="19"/>
      <c r="P363" s="19"/>
      <c r="Q363" s="19"/>
    </row>
    <row r="364">
      <c r="A364" s="19"/>
      <c r="B364" s="19"/>
      <c r="C364" s="19"/>
      <c r="D364" s="19"/>
      <c r="E364" s="19"/>
      <c r="F364" s="19"/>
      <c r="G364" s="19"/>
      <c r="H364" s="19"/>
      <c r="I364" s="19"/>
      <c r="J364" s="19"/>
      <c r="K364" s="19"/>
      <c r="L364" s="19"/>
      <c r="M364" s="148"/>
      <c r="N364" s="19"/>
      <c r="O364" s="19"/>
      <c r="P364" s="19"/>
      <c r="Q364" s="19"/>
    </row>
    <row r="365">
      <c r="A365" s="19"/>
      <c r="B365" s="19"/>
      <c r="C365" s="19"/>
      <c r="D365" s="19"/>
      <c r="E365" s="19"/>
      <c r="F365" s="19"/>
      <c r="G365" s="19"/>
      <c r="H365" s="19"/>
      <c r="I365" s="19"/>
      <c r="J365" s="19"/>
      <c r="K365" s="19"/>
      <c r="L365" s="19"/>
      <c r="M365" s="148"/>
      <c r="N365" s="19"/>
      <c r="O365" s="19"/>
      <c r="P365" s="19"/>
      <c r="Q365" s="19"/>
    </row>
    <row r="366">
      <c r="A366" s="19"/>
      <c r="B366" s="19"/>
      <c r="C366" s="19"/>
      <c r="D366" s="19"/>
      <c r="E366" s="19"/>
      <c r="F366" s="19"/>
      <c r="G366" s="19"/>
      <c r="H366" s="19"/>
      <c r="I366" s="19"/>
      <c r="J366" s="19"/>
      <c r="K366" s="19"/>
      <c r="L366" s="19"/>
      <c r="M366" s="148"/>
      <c r="N366" s="19"/>
      <c r="O366" s="19"/>
      <c r="P366" s="19"/>
      <c r="Q366" s="19"/>
    </row>
    <row r="367">
      <c r="A367" s="19"/>
      <c r="B367" s="19"/>
      <c r="C367" s="19"/>
      <c r="D367" s="19"/>
      <c r="E367" s="19"/>
      <c r="F367" s="19"/>
      <c r="G367" s="19"/>
      <c r="H367" s="19"/>
      <c r="I367" s="19"/>
      <c r="J367" s="19"/>
      <c r="K367" s="19"/>
      <c r="L367" s="19"/>
      <c r="M367" s="148"/>
      <c r="N367" s="19"/>
      <c r="O367" s="19"/>
      <c r="P367" s="19"/>
      <c r="Q367" s="19"/>
    </row>
    <row r="368">
      <c r="A368" s="19"/>
      <c r="B368" s="19"/>
      <c r="C368" s="19"/>
      <c r="D368" s="19"/>
      <c r="E368" s="19"/>
      <c r="F368" s="19"/>
      <c r="G368" s="19"/>
      <c r="H368" s="19"/>
      <c r="I368" s="19"/>
      <c r="J368" s="19"/>
      <c r="K368" s="19"/>
      <c r="L368" s="19"/>
      <c r="M368" s="148"/>
      <c r="N368" s="19"/>
      <c r="O368" s="19"/>
      <c r="P368" s="19"/>
      <c r="Q368" s="19"/>
    </row>
    <row r="369">
      <c r="A369" s="19"/>
      <c r="B369" s="19"/>
      <c r="C369" s="19"/>
      <c r="D369" s="19"/>
      <c r="E369" s="19"/>
      <c r="F369" s="19"/>
      <c r="G369" s="19"/>
      <c r="H369" s="19"/>
      <c r="I369" s="19"/>
      <c r="J369" s="19"/>
      <c r="K369" s="19"/>
      <c r="L369" s="19"/>
      <c r="M369" s="148"/>
      <c r="N369" s="19"/>
      <c r="O369" s="19"/>
      <c r="P369" s="19"/>
      <c r="Q369" s="19"/>
    </row>
    <row r="370">
      <c r="A370" s="19"/>
      <c r="B370" s="19"/>
      <c r="C370" s="19"/>
      <c r="D370" s="19"/>
      <c r="E370" s="19"/>
      <c r="F370" s="19"/>
      <c r="G370" s="19"/>
      <c r="H370" s="19"/>
      <c r="I370" s="19"/>
      <c r="J370" s="19"/>
      <c r="K370" s="19"/>
      <c r="L370" s="19"/>
      <c r="M370" s="148"/>
      <c r="N370" s="19"/>
      <c r="O370" s="19"/>
      <c r="P370" s="19"/>
      <c r="Q370" s="19"/>
    </row>
    <row r="371">
      <c r="A371" s="19"/>
      <c r="B371" s="19"/>
      <c r="C371" s="19"/>
      <c r="D371" s="19"/>
      <c r="E371" s="19"/>
      <c r="F371" s="19"/>
      <c r="G371" s="19"/>
      <c r="H371" s="19"/>
      <c r="I371" s="19"/>
      <c r="J371" s="19"/>
      <c r="K371" s="19"/>
      <c r="L371" s="19"/>
      <c r="M371" s="148"/>
      <c r="N371" s="19"/>
      <c r="O371" s="19"/>
      <c r="P371" s="19"/>
      <c r="Q371" s="19"/>
    </row>
    <row r="372">
      <c r="A372" s="19"/>
      <c r="B372" s="19"/>
      <c r="C372" s="19"/>
      <c r="D372" s="19"/>
      <c r="E372" s="19"/>
      <c r="F372" s="19"/>
      <c r="G372" s="19"/>
      <c r="H372" s="19"/>
      <c r="I372" s="19"/>
      <c r="J372" s="19"/>
      <c r="K372" s="19"/>
      <c r="L372" s="19"/>
      <c r="M372" s="148"/>
      <c r="N372" s="19"/>
      <c r="O372" s="19"/>
      <c r="P372" s="19"/>
      <c r="Q372" s="19"/>
    </row>
    <row r="373">
      <c r="A373" s="19"/>
      <c r="B373" s="19"/>
      <c r="C373" s="19"/>
      <c r="D373" s="19"/>
      <c r="E373" s="19"/>
      <c r="F373" s="19"/>
      <c r="G373" s="19"/>
      <c r="H373" s="19"/>
      <c r="I373" s="19"/>
      <c r="J373" s="19"/>
      <c r="K373" s="19"/>
      <c r="L373" s="19"/>
      <c r="M373" s="148"/>
      <c r="N373" s="19"/>
      <c r="O373" s="19"/>
      <c r="P373" s="19"/>
      <c r="Q373" s="19"/>
    </row>
    <row r="374">
      <c r="A374" s="19"/>
      <c r="B374" s="19"/>
      <c r="C374" s="19"/>
      <c r="D374" s="19"/>
      <c r="E374" s="19"/>
      <c r="F374" s="19"/>
      <c r="G374" s="19"/>
      <c r="H374" s="19"/>
      <c r="I374" s="19"/>
      <c r="J374" s="19"/>
      <c r="K374" s="19"/>
      <c r="L374" s="19"/>
      <c r="M374" s="148"/>
      <c r="N374" s="19"/>
      <c r="O374" s="19"/>
      <c r="P374" s="19"/>
      <c r="Q374" s="19"/>
    </row>
    <row r="375">
      <c r="A375" s="19"/>
      <c r="B375" s="19"/>
      <c r="C375" s="19"/>
      <c r="D375" s="19"/>
      <c r="E375" s="19"/>
      <c r="F375" s="19"/>
      <c r="G375" s="19"/>
      <c r="H375" s="19"/>
      <c r="I375" s="19"/>
      <c r="J375" s="19"/>
      <c r="K375" s="19"/>
      <c r="L375" s="19"/>
      <c r="M375" s="148"/>
      <c r="N375" s="19"/>
      <c r="O375" s="19"/>
      <c r="P375" s="19"/>
      <c r="Q375" s="19"/>
    </row>
    <row r="376">
      <c r="A376" s="19"/>
      <c r="B376" s="19"/>
      <c r="C376" s="19"/>
      <c r="D376" s="19"/>
      <c r="E376" s="19"/>
      <c r="F376" s="19"/>
      <c r="G376" s="19"/>
      <c r="H376" s="19"/>
      <c r="I376" s="19"/>
      <c r="J376" s="19"/>
      <c r="K376" s="19"/>
      <c r="L376" s="19"/>
      <c r="M376" s="148"/>
      <c r="N376" s="19"/>
      <c r="O376" s="19"/>
      <c r="P376" s="19"/>
      <c r="Q376" s="19"/>
    </row>
    <row r="377">
      <c r="A377" s="19"/>
      <c r="B377" s="19"/>
      <c r="C377" s="19"/>
      <c r="D377" s="19"/>
      <c r="E377" s="19"/>
      <c r="F377" s="19"/>
      <c r="G377" s="19"/>
      <c r="H377" s="19"/>
      <c r="I377" s="19"/>
      <c r="J377" s="19"/>
      <c r="K377" s="19"/>
      <c r="L377" s="19"/>
      <c r="M377" s="148"/>
      <c r="N377" s="19"/>
      <c r="O377" s="19"/>
      <c r="P377" s="19"/>
      <c r="Q377" s="19"/>
    </row>
    <row r="378">
      <c r="A378" s="19"/>
      <c r="B378" s="19"/>
      <c r="C378" s="19"/>
      <c r="D378" s="19"/>
      <c r="E378" s="19"/>
      <c r="F378" s="19"/>
      <c r="G378" s="19"/>
      <c r="H378" s="19"/>
      <c r="I378" s="19"/>
      <c r="J378" s="19"/>
      <c r="K378" s="19"/>
      <c r="L378" s="19"/>
      <c r="M378" s="148"/>
      <c r="N378" s="19"/>
      <c r="O378" s="19"/>
      <c r="P378" s="19"/>
      <c r="Q378" s="19"/>
    </row>
    <row r="379">
      <c r="A379" s="19"/>
      <c r="B379" s="19"/>
      <c r="C379" s="19"/>
      <c r="D379" s="19"/>
      <c r="E379" s="19"/>
      <c r="F379" s="19"/>
      <c r="G379" s="19"/>
      <c r="H379" s="19"/>
      <c r="I379" s="19"/>
      <c r="J379" s="19"/>
      <c r="K379" s="19"/>
      <c r="L379" s="19"/>
      <c r="M379" s="148"/>
      <c r="N379" s="19"/>
      <c r="O379" s="19"/>
      <c r="P379" s="19"/>
      <c r="Q379" s="19"/>
    </row>
    <row r="380">
      <c r="A380" s="19"/>
      <c r="B380" s="19"/>
      <c r="C380" s="19"/>
      <c r="D380" s="19"/>
      <c r="E380" s="19"/>
      <c r="F380" s="19"/>
      <c r="G380" s="19"/>
      <c r="H380" s="19"/>
      <c r="I380" s="19"/>
      <c r="J380" s="19"/>
      <c r="K380" s="19"/>
      <c r="L380" s="19"/>
      <c r="M380" s="148"/>
      <c r="N380" s="19"/>
      <c r="O380" s="19"/>
      <c r="P380" s="19"/>
      <c r="Q380" s="19"/>
    </row>
    <row r="381">
      <c r="A381" s="19"/>
      <c r="B381" s="19"/>
      <c r="C381" s="19"/>
      <c r="D381" s="19"/>
      <c r="E381" s="19"/>
      <c r="F381" s="19"/>
      <c r="G381" s="19"/>
      <c r="H381" s="19"/>
      <c r="I381" s="19"/>
      <c r="J381" s="19"/>
      <c r="K381" s="19"/>
      <c r="L381" s="19"/>
      <c r="M381" s="148"/>
      <c r="N381" s="19"/>
      <c r="O381" s="19"/>
      <c r="P381" s="19"/>
      <c r="Q381" s="19"/>
    </row>
    <row r="382">
      <c r="A382" s="19"/>
      <c r="B382" s="19"/>
      <c r="C382" s="19"/>
      <c r="D382" s="19"/>
      <c r="E382" s="19"/>
      <c r="F382" s="19"/>
      <c r="G382" s="19"/>
      <c r="H382" s="19"/>
      <c r="I382" s="19"/>
      <c r="J382" s="19"/>
      <c r="K382" s="19"/>
      <c r="L382" s="19"/>
      <c r="M382" s="148"/>
      <c r="N382" s="19"/>
      <c r="O382" s="19"/>
      <c r="P382" s="19"/>
      <c r="Q382" s="19"/>
    </row>
    <row r="383">
      <c r="A383" s="19"/>
      <c r="B383" s="19"/>
      <c r="C383" s="19"/>
      <c r="D383" s="19"/>
      <c r="E383" s="19"/>
      <c r="F383" s="19"/>
      <c r="G383" s="19"/>
      <c r="H383" s="19"/>
      <c r="I383" s="19"/>
      <c r="J383" s="19"/>
      <c r="K383" s="19"/>
      <c r="L383" s="19"/>
      <c r="M383" s="148"/>
      <c r="N383" s="19"/>
      <c r="O383" s="19"/>
      <c r="P383" s="19"/>
      <c r="Q383" s="19"/>
    </row>
    <row r="384">
      <c r="A384" s="19"/>
      <c r="B384" s="19"/>
      <c r="C384" s="19"/>
      <c r="D384" s="19"/>
      <c r="E384" s="19"/>
      <c r="F384" s="19"/>
      <c r="G384" s="19"/>
      <c r="H384" s="19"/>
      <c r="I384" s="19"/>
      <c r="J384" s="19"/>
      <c r="K384" s="19"/>
      <c r="L384" s="19"/>
      <c r="M384" s="148"/>
      <c r="N384" s="19"/>
      <c r="O384" s="19"/>
      <c r="P384" s="19"/>
      <c r="Q384" s="19"/>
    </row>
    <row r="385">
      <c r="A385" s="19"/>
      <c r="B385" s="19"/>
      <c r="C385" s="19"/>
      <c r="D385" s="19"/>
      <c r="E385" s="19"/>
      <c r="F385" s="19"/>
      <c r="G385" s="19"/>
      <c r="H385" s="19"/>
      <c r="I385" s="19"/>
      <c r="J385" s="19"/>
      <c r="K385" s="19"/>
      <c r="L385" s="19"/>
      <c r="M385" s="148"/>
      <c r="N385" s="19"/>
      <c r="O385" s="19"/>
      <c r="P385" s="19"/>
      <c r="Q385" s="19"/>
    </row>
    <row r="386">
      <c r="A386" s="19"/>
      <c r="B386" s="19"/>
      <c r="C386" s="19"/>
      <c r="D386" s="19"/>
      <c r="E386" s="19"/>
      <c r="F386" s="19"/>
      <c r="G386" s="19"/>
      <c r="H386" s="19"/>
      <c r="I386" s="19"/>
      <c r="J386" s="19"/>
      <c r="K386" s="19"/>
      <c r="L386" s="19"/>
      <c r="M386" s="148"/>
      <c r="N386" s="19"/>
      <c r="O386" s="19"/>
      <c r="P386" s="19"/>
      <c r="Q386" s="19"/>
    </row>
    <row r="387">
      <c r="A387" s="19"/>
      <c r="B387" s="19"/>
      <c r="C387" s="19"/>
      <c r="D387" s="19"/>
      <c r="E387" s="19"/>
      <c r="F387" s="19"/>
      <c r="G387" s="19"/>
      <c r="H387" s="19"/>
      <c r="I387" s="19"/>
      <c r="J387" s="19"/>
      <c r="K387" s="19"/>
      <c r="L387" s="19"/>
      <c r="M387" s="148"/>
      <c r="N387" s="19"/>
      <c r="O387" s="19"/>
      <c r="P387" s="19"/>
      <c r="Q387" s="19"/>
    </row>
    <row r="388">
      <c r="A388" s="19"/>
      <c r="B388" s="19"/>
      <c r="C388" s="19"/>
      <c r="D388" s="19"/>
      <c r="E388" s="19"/>
      <c r="F388" s="19"/>
      <c r="G388" s="19"/>
      <c r="H388" s="19"/>
      <c r="I388" s="19"/>
      <c r="J388" s="19"/>
      <c r="K388" s="19"/>
      <c r="L388" s="19"/>
      <c r="M388" s="148"/>
      <c r="N388" s="19"/>
      <c r="O388" s="19"/>
      <c r="P388" s="19"/>
      <c r="Q388" s="19"/>
    </row>
    <row r="389">
      <c r="A389" s="19"/>
      <c r="B389" s="19"/>
      <c r="C389" s="19"/>
      <c r="D389" s="19"/>
      <c r="E389" s="19"/>
      <c r="F389" s="19"/>
      <c r="G389" s="19"/>
      <c r="H389" s="19"/>
      <c r="I389" s="19"/>
      <c r="J389" s="19"/>
      <c r="K389" s="19"/>
      <c r="L389" s="19"/>
      <c r="M389" s="148"/>
      <c r="N389" s="19"/>
      <c r="O389" s="19"/>
      <c r="P389" s="19"/>
      <c r="Q389" s="19"/>
    </row>
    <row r="390">
      <c r="A390" s="19"/>
      <c r="B390" s="19"/>
      <c r="C390" s="19"/>
      <c r="D390" s="19"/>
      <c r="E390" s="19"/>
      <c r="F390" s="19"/>
      <c r="G390" s="19"/>
      <c r="H390" s="19"/>
      <c r="I390" s="19"/>
      <c r="J390" s="19"/>
      <c r="K390" s="19"/>
      <c r="L390" s="19"/>
      <c r="M390" s="148"/>
      <c r="N390" s="19"/>
      <c r="O390" s="19"/>
      <c r="P390" s="19"/>
      <c r="Q390" s="19"/>
    </row>
    <row r="391">
      <c r="A391" s="19"/>
      <c r="B391" s="19"/>
      <c r="C391" s="19"/>
      <c r="D391" s="19"/>
      <c r="E391" s="19"/>
      <c r="F391" s="19"/>
      <c r="G391" s="19"/>
      <c r="H391" s="19"/>
      <c r="I391" s="19"/>
      <c r="J391" s="19"/>
      <c r="K391" s="19"/>
      <c r="L391" s="19"/>
      <c r="M391" s="148"/>
      <c r="N391" s="19"/>
      <c r="O391" s="19"/>
      <c r="P391" s="19"/>
      <c r="Q391" s="19"/>
    </row>
    <row r="392">
      <c r="A392" s="19"/>
      <c r="B392" s="19"/>
      <c r="C392" s="19"/>
      <c r="D392" s="19"/>
      <c r="E392" s="19"/>
      <c r="F392" s="19"/>
      <c r="G392" s="19"/>
      <c r="H392" s="19"/>
      <c r="I392" s="19"/>
      <c r="J392" s="19"/>
      <c r="K392" s="19"/>
      <c r="L392" s="19"/>
      <c r="M392" s="148"/>
      <c r="N392" s="19"/>
      <c r="O392" s="19"/>
      <c r="P392" s="19"/>
      <c r="Q392" s="19"/>
    </row>
    <row r="393">
      <c r="A393" s="19"/>
      <c r="B393" s="19"/>
      <c r="C393" s="19"/>
      <c r="D393" s="19"/>
      <c r="E393" s="19"/>
      <c r="F393" s="19"/>
      <c r="G393" s="19"/>
      <c r="H393" s="19"/>
      <c r="I393" s="19"/>
      <c r="J393" s="19"/>
      <c r="K393" s="19"/>
      <c r="L393" s="19"/>
      <c r="M393" s="148"/>
      <c r="N393" s="19"/>
      <c r="O393" s="19"/>
      <c r="P393" s="19"/>
      <c r="Q393" s="19"/>
    </row>
    <row r="394">
      <c r="A394" s="19"/>
      <c r="B394" s="19"/>
      <c r="C394" s="19"/>
      <c r="D394" s="19"/>
      <c r="E394" s="19"/>
      <c r="F394" s="19"/>
      <c r="G394" s="19"/>
      <c r="H394" s="19"/>
      <c r="I394" s="19"/>
      <c r="J394" s="19"/>
      <c r="K394" s="19"/>
      <c r="L394" s="19"/>
      <c r="M394" s="148"/>
      <c r="N394" s="19"/>
      <c r="O394" s="19"/>
      <c r="P394" s="19"/>
      <c r="Q394" s="19"/>
    </row>
    <row r="395">
      <c r="A395" s="19"/>
      <c r="B395" s="19"/>
      <c r="C395" s="19"/>
      <c r="D395" s="19"/>
      <c r="E395" s="19"/>
      <c r="F395" s="19"/>
      <c r="G395" s="19"/>
      <c r="H395" s="19"/>
      <c r="I395" s="19"/>
      <c r="J395" s="19"/>
      <c r="K395" s="19"/>
      <c r="L395" s="19"/>
      <c r="M395" s="148"/>
      <c r="N395" s="19"/>
      <c r="O395" s="19"/>
      <c r="P395" s="19"/>
      <c r="Q395" s="19"/>
    </row>
    <row r="396">
      <c r="A396" s="19"/>
      <c r="B396" s="19"/>
      <c r="C396" s="19"/>
      <c r="D396" s="19"/>
      <c r="E396" s="19"/>
      <c r="F396" s="19"/>
      <c r="G396" s="19"/>
      <c r="H396" s="19"/>
      <c r="I396" s="19"/>
      <c r="J396" s="19"/>
      <c r="K396" s="19"/>
      <c r="L396" s="19"/>
      <c r="M396" s="148"/>
      <c r="N396" s="19"/>
      <c r="O396" s="19"/>
      <c r="P396" s="19"/>
      <c r="Q396" s="19"/>
    </row>
    <row r="397">
      <c r="A397" s="19"/>
      <c r="B397" s="19"/>
      <c r="C397" s="19"/>
      <c r="D397" s="19"/>
      <c r="E397" s="19"/>
      <c r="F397" s="19"/>
      <c r="G397" s="19"/>
      <c r="H397" s="19"/>
      <c r="I397" s="19"/>
      <c r="J397" s="19"/>
      <c r="K397" s="19"/>
      <c r="L397" s="19"/>
      <c r="M397" s="148"/>
      <c r="N397" s="19"/>
      <c r="O397" s="19"/>
      <c r="P397" s="19"/>
      <c r="Q397" s="19"/>
    </row>
    <row r="398">
      <c r="A398" s="19"/>
      <c r="B398" s="19"/>
      <c r="C398" s="19"/>
      <c r="D398" s="19"/>
      <c r="E398" s="19"/>
      <c r="F398" s="19"/>
      <c r="G398" s="19"/>
      <c r="H398" s="19"/>
      <c r="I398" s="19"/>
      <c r="J398" s="19"/>
      <c r="K398" s="19"/>
      <c r="L398" s="19"/>
      <c r="M398" s="148"/>
      <c r="N398" s="19"/>
      <c r="O398" s="19"/>
      <c r="P398" s="19"/>
      <c r="Q398" s="19"/>
    </row>
    <row r="399">
      <c r="A399" s="19"/>
      <c r="B399" s="19"/>
      <c r="C399" s="19"/>
      <c r="D399" s="19"/>
      <c r="E399" s="19"/>
      <c r="F399" s="19"/>
      <c r="G399" s="19"/>
      <c r="H399" s="19"/>
      <c r="I399" s="19"/>
      <c r="J399" s="19"/>
      <c r="K399" s="19"/>
      <c r="L399" s="19"/>
      <c r="M399" s="148"/>
      <c r="N399" s="19"/>
      <c r="O399" s="19"/>
      <c r="P399" s="19"/>
      <c r="Q399" s="19"/>
    </row>
    <row r="400">
      <c r="A400" s="19"/>
      <c r="B400" s="19"/>
      <c r="C400" s="19"/>
      <c r="D400" s="19"/>
      <c r="E400" s="19"/>
      <c r="F400" s="19"/>
      <c r="G400" s="19"/>
      <c r="H400" s="19"/>
      <c r="I400" s="19"/>
      <c r="J400" s="19"/>
      <c r="K400" s="19"/>
      <c r="L400" s="19"/>
      <c r="M400" s="148"/>
      <c r="N400" s="19"/>
      <c r="O400" s="19"/>
      <c r="P400" s="19"/>
      <c r="Q400" s="19"/>
    </row>
    <row r="401">
      <c r="A401" s="19"/>
      <c r="B401" s="19"/>
      <c r="C401" s="19"/>
      <c r="D401" s="19"/>
      <c r="E401" s="19"/>
      <c r="F401" s="19"/>
      <c r="G401" s="19"/>
      <c r="H401" s="19"/>
      <c r="I401" s="19"/>
      <c r="J401" s="19"/>
      <c r="K401" s="19"/>
      <c r="L401" s="19"/>
      <c r="M401" s="148"/>
      <c r="N401" s="19"/>
      <c r="O401" s="19"/>
      <c r="P401" s="19"/>
      <c r="Q401" s="19"/>
    </row>
    <row r="402">
      <c r="A402" s="19"/>
      <c r="B402" s="19"/>
      <c r="C402" s="19"/>
      <c r="D402" s="19"/>
      <c r="E402" s="19"/>
      <c r="F402" s="19"/>
      <c r="G402" s="19"/>
      <c r="H402" s="19"/>
      <c r="I402" s="19"/>
      <c r="J402" s="19"/>
      <c r="K402" s="19"/>
      <c r="L402" s="19"/>
      <c r="M402" s="148"/>
      <c r="N402" s="19"/>
      <c r="O402" s="19"/>
      <c r="P402" s="19"/>
      <c r="Q402" s="19"/>
    </row>
    <row r="403">
      <c r="A403" s="19"/>
      <c r="B403" s="19"/>
      <c r="C403" s="19"/>
      <c r="D403" s="19"/>
      <c r="E403" s="19"/>
      <c r="F403" s="19"/>
      <c r="G403" s="19"/>
      <c r="H403" s="19"/>
      <c r="I403" s="19"/>
      <c r="J403" s="19"/>
      <c r="K403" s="19"/>
      <c r="L403" s="19"/>
      <c r="M403" s="148"/>
      <c r="N403" s="19"/>
      <c r="O403" s="19"/>
      <c r="P403" s="19"/>
      <c r="Q403" s="19"/>
    </row>
    <row r="404">
      <c r="A404" s="19"/>
      <c r="B404" s="19"/>
      <c r="C404" s="19"/>
      <c r="D404" s="19"/>
      <c r="E404" s="19"/>
      <c r="F404" s="19"/>
      <c r="G404" s="19"/>
      <c r="H404" s="19"/>
      <c r="I404" s="19"/>
      <c r="J404" s="19"/>
      <c r="K404" s="19"/>
      <c r="L404" s="19"/>
      <c r="M404" s="148"/>
      <c r="N404" s="19"/>
      <c r="O404" s="19"/>
      <c r="P404" s="19"/>
      <c r="Q404" s="19"/>
    </row>
    <row r="405">
      <c r="A405" s="19"/>
      <c r="B405" s="19"/>
      <c r="C405" s="19"/>
      <c r="D405" s="19"/>
      <c r="E405" s="19"/>
      <c r="F405" s="19"/>
      <c r="G405" s="19"/>
      <c r="H405" s="19"/>
      <c r="I405" s="19"/>
      <c r="J405" s="19"/>
      <c r="K405" s="19"/>
      <c r="L405" s="19"/>
      <c r="M405" s="148"/>
      <c r="N405" s="19"/>
      <c r="O405" s="19"/>
      <c r="P405" s="19"/>
      <c r="Q405" s="19"/>
    </row>
    <row r="406">
      <c r="A406" s="19"/>
      <c r="B406" s="19"/>
      <c r="C406" s="19"/>
      <c r="D406" s="19"/>
      <c r="E406" s="19"/>
      <c r="F406" s="19"/>
      <c r="G406" s="19"/>
      <c r="H406" s="19"/>
      <c r="I406" s="19"/>
      <c r="J406" s="19"/>
      <c r="K406" s="19"/>
      <c r="L406" s="19"/>
      <c r="M406" s="148"/>
      <c r="N406" s="19"/>
      <c r="O406" s="19"/>
      <c r="P406" s="19"/>
      <c r="Q406" s="19"/>
    </row>
    <row r="407">
      <c r="A407" s="19"/>
      <c r="B407" s="19"/>
      <c r="C407" s="19"/>
      <c r="D407" s="19"/>
      <c r="E407" s="19"/>
      <c r="F407" s="19"/>
      <c r="G407" s="19"/>
      <c r="H407" s="19"/>
      <c r="I407" s="19"/>
      <c r="J407" s="19"/>
      <c r="K407" s="19"/>
      <c r="L407" s="19"/>
      <c r="M407" s="148"/>
      <c r="N407" s="19"/>
      <c r="O407" s="19"/>
      <c r="P407" s="19"/>
      <c r="Q407" s="19"/>
    </row>
    <row r="408">
      <c r="A408" s="19"/>
      <c r="B408" s="19"/>
      <c r="C408" s="19"/>
      <c r="D408" s="19"/>
      <c r="E408" s="19"/>
      <c r="F408" s="19"/>
      <c r="G408" s="19"/>
      <c r="H408" s="19"/>
      <c r="I408" s="19"/>
      <c r="J408" s="19"/>
      <c r="K408" s="19"/>
      <c r="L408" s="19"/>
      <c r="M408" s="148"/>
      <c r="N408" s="19"/>
      <c r="O408" s="19"/>
      <c r="P408" s="19"/>
      <c r="Q408" s="19"/>
    </row>
    <row r="409">
      <c r="A409" s="19"/>
      <c r="B409" s="19"/>
      <c r="C409" s="19"/>
      <c r="D409" s="19"/>
      <c r="E409" s="19"/>
      <c r="F409" s="19"/>
      <c r="G409" s="19"/>
      <c r="H409" s="19"/>
      <c r="I409" s="19"/>
      <c r="J409" s="19"/>
      <c r="K409" s="19"/>
      <c r="L409" s="19"/>
      <c r="M409" s="148"/>
      <c r="N409" s="19"/>
      <c r="O409" s="19"/>
      <c r="P409" s="19"/>
      <c r="Q409" s="19"/>
    </row>
    <row r="410">
      <c r="A410" s="19"/>
      <c r="B410" s="19"/>
      <c r="C410" s="19"/>
      <c r="D410" s="19"/>
      <c r="E410" s="19"/>
      <c r="F410" s="19"/>
      <c r="G410" s="19"/>
      <c r="H410" s="19"/>
      <c r="I410" s="19"/>
      <c r="J410" s="19"/>
      <c r="K410" s="19"/>
      <c r="L410" s="19"/>
      <c r="M410" s="148"/>
      <c r="N410" s="19"/>
      <c r="O410" s="19"/>
      <c r="P410" s="19"/>
      <c r="Q410" s="19"/>
    </row>
    <row r="411">
      <c r="A411" s="19"/>
      <c r="B411" s="19"/>
      <c r="C411" s="19"/>
      <c r="D411" s="19"/>
      <c r="E411" s="19"/>
      <c r="F411" s="19"/>
      <c r="G411" s="19"/>
      <c r="H411" s="19"/>
      <c r="I411" s="19"/>
      <c r="J411" s="19"/>
      <c r="K411" s="19"/>
      <c r="L411" s="19"/>
      <c r="M411" s="148"/>
      <c r="N411" s="19"/>
      <c r="O411" s="19"/>
      <c r="P411" s="19"/>
      <c r="Q411" s="19"/>
    </row>
    <row r="412">
      <c r="A412" s="19"/>
      <c r="B412" s="19"/>
      <c r="C412" s="19"/>
      <c r="D412" s="19"/>
      <c r="E412" s="19"/>
      <c r="F412" s="19"/>
      <c r="G412" s="19"/>
      <c r="H412" s="19"/>
      <c r="I412" s="19"/>
      <c r="J412" s="19"/>
      <c r="K412" s="19"/>
      <c r="L412" s="19"/>
      <c r="M412" s="148"/>
      <c r="N412" s="19"/>
      <c r="O412" s="19"/>
      <c r="P412" s="19"/>
      <c r="Q412" s="19"/>
    </row>
    <row r="413">
      <c r="A413" s="19"/>
      <c r="B413" s="19"/>
      <c r="C413" s="19"/>
      <c r="D413" s="19"/>
      <c r="E413" s="19"/>
      <c r="F413" s="19"/>
      <c r="G413" s="19"/>
      <c r="H413" s="19"/>
      <c r="I413" s="19"/>
      <c r="J413" s="19"/>
      <c r="K413" s="19"/>
      <c r="L413" s="19"/>
      <c r="M413" s="148"/>
      <c r="N413" s="19"/>
      <c r="O413" s="19"/>
      <c r="P413" s="19"/>
      <c r="Q413" s="19"/>
    </row>
    <row r="414">
      <c r="A414" s="19"/>
      <c r="B414" s="19"/>
      <c r="C414" s="19"/>
      <c r="D414" s="19"/>
      <c r="E414" s="19"/>
      <c r="F414" s="19"/>
      <c r="G414" s="19"/>
      <c r="H414" s="19"/>
      <c r="I414" s="19"/>
      <c r="J414" s="19"/>
      <c r="K414" s="19"/>
      <c r="L414" s="19"/>
      <c r="M414" s="148"/>
      <c r="N414" s="19"/>
      <c r="O414" s="19"/>
      <c r="P414" s="19"/>
      <c r="Q414" s="19"/>
    </row>
    <row r="415">
      <c r="A415" s="19"/>
      <c r="B415" s="19"/>
      <c r="C415" s="19"/>
      <c r="D415" s="19"/>
      <c r="E415" s="19"/>
      <c r="F415" s="19"/>
      <c r="G415" s="19"/>
      <c r="H415" s="19"/>
      <c r="I415" s="19"/>
      <c r="J415" s="19"/>
      <c r="K415" s="19"/>
      <c r="L415" s="19"/>
      <c r="M415" s="148"/>
      <c r="N415" s="19"/>
      <c r="O415" s="19"/>
      <c r="P415" s="19"/>
      <c r="Q415" s="19"/>
    </row>
    <row r="416">
      <c r="A416" s="19"/>
      <c r="B416" s="19"/>
      <c r="C416" s="19"/>
      <c r="D416" s="19"/>
      <c r="E416" s="19"/>
      <c r="F416" s="19"/>
      <c r="G416" s="19"/>
      <c r="H416" s="19"/>
      <c r="I416" s="19"/>
      <c r="J416" s="19"/>
      <c r="K416" s="19"/>
      <c r="L416" s="19"/>
      <c r="M416" s="148"/>
      <c r="N416" s="19"/>
      <c r="O416" s="19"/>
      <c r="P416" s="19"/>
      <c r="Q416" s="19"/>
    </row>
    <row r="417">
      <c r="A417" s="19"/>
      <c r="B417" s="19"/>
      <c r="C417" s="19"/>
      <c r="D417" s="19"/>
      <c r="E417" s="19"/>
      <c r="F417" s="19"/>
      <c r="G417" s="19"/>
      <c r="H417" s="19"/>
      <c r="I417" s="19"/>
      <c r="J417" s="19"/>
      <c r="K417" s="19"/>
      <c r="L417" s="19"/>
      <c r="M417" s="148"/>
      <c r="N417" s="19"/>
      <c r="O417" s="19"/>
      <c r="P417" s="19"/>
      <c r="Q417" s="19"/>
    </row>
    <row r="418">
      <c r="A418" s="19"/>
      <c r="B418" s="19"/>
      <c r="C418" s="19"/>
      <c r="D418" s="19"/>
      <c r="E418" s="19"/>
      <c r="F418" s="19"/>
      <c r="G418" s="19"/>
      <c r="H418" s="19"/>
      <c r="I418" s="19"/>
      <c r="J418" s="19"/>
      <c r="K418" s="19"/>
      <c r="L418" s="19"/>
      <c r="M418" s="148"/>
      <c r="N418" s="19"/>
      <c r="O418" s="19"/>
      <c r="P418" s="19"/>
      <c r="Q418" s="19"/>
    </row>
    <row r="419">
      <c r="A419" s="19"/>
      <c r="B419" s="19"/>
      <c r="C419" s="19"/>
      <c r="D419" s="19"/>
      <c r="E419" s="19"/>
      <c r="F419" s="19"/>
      <c r="G419" s="19"/>
      <c r="H419" s="19"/>
      <c r="I419" s="19"/>
      <c r="J419" s="19"/>
      <c r="K419" s="19"/>
      <c r="L419" s="19"/>
      <c r="M419" s="148"/>
      <c r="N419" s="19"/>
      <c r="O419" s="19"/>
      <c r="P419" s="19"/>
      <c r="Q419" s="19"/>
    </row>
    <row r="420">
      <c r="A420" s="19"/>
      <c r="B420" s="19"/>
      <c r="C420" s="19"/>
      <c r="D420" s="19"/>
      <c r="E420" s="19"/>
      <c r="F420" s="19"/>
      <c r="G420" s="19"/>
      <c r="H420" s="19"/>
      <c r="I420" s="19"/>
      <c r="J420" s="19"/>
      <c r="K420" s="19"/>
      <c r="L420" s="19"/>
      <c r="M420" s="148"/>
      <c r="N420" s="19"/>
      <c r="O420" s="19"/>
      <c r="P420" s="19"/>
      <c r="Q420" s="19"/>
    </row>
    <row r="421">
      <c r="A421" s="19"/>
      <c r="B421" s="19"/>
      <c r="C421" s="19"/>
      <c r="D421" s="19"/>
      <c r="E421" s="19"/>
      <c r="F421" s="19"/>
      <c r="G421" s="19"/>
      <c r="H421" s="19"/>
      <c r="I421" s="19"/>
      <c r="J421" s="19"/>
      <c r="K421" s="19"/>
      <c r="L421" s="19"/>
      <c r="M421" s="148"/>
      <c r="N421" s="19"/>
      <c r="O421" s="19"/>
      <c r="P421" s="19"/>
      <c r="Q421" s="19"/>
    </row>
    <row r="422">
      <c r="A422" s="19"/>
      <c r="B422" s="19"/>
      <c r="C422" s="19"/>
      <c r="D422" s="19"/>
      <c r="E422" s="19"/>
      <c r="F422" s="19"/>
      <c r="G422" s="19"/>
      <c r="H422" s="19"/>
      <c r="I422" s="19"/>
      <c r="J422" s="19"/>
      <c r="K422" s="19"/>
      <c r="L422" s="19"/>
      <c r="M422" s="148"/>
      <c r="N422" s="19"/>
      <c r="O422" s="19"/>
      <c r="P422" s="19"/>
      <c r="Q422" s="19"/>
    </row>
    <row r="423">
      <c r="A423" s="19"/>
      <c r="B423" s="19"/>
      <c r="C423" s="19"/>
      <c r="D423" s="19"/>
      <c r="E423" s="19"/>
      <c r="F423" s="19"/>
      <c r="G423" s="19"/>
      <c r="H423" s="19"/>
      <c r="I423" s="19"/>
      <c r="J423" s="19"/>
      <c r="K423" s="19"/>
      <c r="L423" s="19"/>
      <c r="M423" s="148"/>
      <c r="N423" s="19"/>
      <c r="O423" s="19"/>
      <c r="P423" s="19"/>
      <c r="Q423" s="19"/>
    </row>
    <row r="424">
      <c r="A424" s="19"/>
      <c r="B424" s="19"/>
      <c r="C424" s="19"/>
      <c r="D424" s="19"/>
      <c r="E424" s="19"/>
      <c r="F424" s="19"/>
      <c r="G424" s="19"/>
      <c r="H424" s="19"/>
      <c r="I424" s="19"/>
      <c r="J424" s="19"/>
      <c r="K424" s="19"/>
      <c r="L424" s="19"/>
      <c r="M424" s="148"/>
      <c r="N424" s="19"/>
      <c r="O424" s="19"/>
      <c r="P424" s="19"/>
      <c r="Q424" s="19"/>
    </row>
    <row r="425">
      <c r="A425" s="19"/>
      <c r="B425" s="19"/>
      <c r="C425" s="19"/>
      <c r="D425" s="19"/>
      <c r="E425" s="19"/>
      <c r="F425" s="19"/>
      <c r="G425" s="19"/>
      <c r="H425" s="19"/>
      <c r="I425" s="19"/>
      <c r="J425" s="19"/>
      <c r="K425" s="19"/>
      <c r="L425" s="19"/>
      <c r="M425" s="148"/>
      <c r="N425" s="19"/>
      <c r="O425" s="19"/>
      <c r="P425" s="19"/>
      <c r="Q425" s="19"/>
    </row>
    <row r="426">
      <c r="A426" s="19"/>
      <c r="B426" s="19"/>
      <c r="C426" s="19"/>
      <c r="D426" s="19"/>
      <c r="E426" s="19"/>
      <c r="F426" s="19"/>
      <c r="G426" s="19"/>
      <c r="H426" s="19"/>
      <c r="I426" s="19"/>
      <c r="J426" s="19"/>
      <c r="K426" s="19"/>
      <c r="L426" s="19"/>
      <c r="M426" s="148"/>
      <c r="N426" s="19"/>
      <c r="O426" s="19"/>
      <c r="P426" s="19"/>
      <c r="Q426" s="19"/>
    </row>
    <row r="427">
      <c r="A427" s="19"/>
      <c r="B427" s="19"/>
      <c r="C427" s="19"/>
      <c r="D427" s="19"/>
      <c r="E427" s="19"/>
      <c r="F427" s="19"/>
      <c r="G427" s="19"/>
      <c r="H427" s="19"/>
      <c r="I427" s="19"/>
      <c r="J427" s="19"/>
      <c r="K427" s="19"/>
      <c r="L427" s="19"/>
      <c r="M427" s="148"/>
      <c r="N427" s="19"/>
      <c r="O427" s="19"/>
      <c r="P427" s="19"/>
      <c r="Q427" s="19"/>
    </row>
    <row r="428">
      <c r="A428" s="19"/>
      <c r="B428" s="19"/>
      <c r="C428" s="19"/>
      <c r="D428" s="19"/>
      <c r="E428" s="19"/>
      <c r="F428" s="19"/>
      <c r="G428" s="19"/>
      <c r="H428" s="19"/>
      <c r="I428" s="19"/>
      <c r="J428" s="19"/>
      <c r="K428" s="19"/>
      <c r="L428" s="19"/>
      <c r="M428" s="148"/>
      <c r="N428" s="19"/>
      <c r="O428" s="19"/>
      <c r="P428" s="19"/>
      <c r="Q428" s="19"/>
    </row>
    <row r="429">
      <c r="A429" s="19"/>
      <c r="B429" s="19"/>
      <c r="C429" s="19"/>
      <c r="D429" s="19"/>
      <c r="E429" s="19"/>
      <c r="F429" s="19"/>
      <c r="G429" s="19"/>
      <c r="H429" s="19"/>
      <c r="I429" s="19"/>
      <c r="J429" s="19"/>
      <c r="K429" s="19"/>
      <c r="L429" s="19"/>
      <c r="M429" s="148"/>
      <c r="N429" s="19"/>
      <c r="O429" s="19"/>
      <c r="P429" s="19"/>
      <c r="Q429" s="19"/>
    </row>
    <row r="430">
      <c r="A430" s="19"/>
      <c r="B430" s="19"/>
      <c r="C430" s="19"/>
      <c r="D430" s="19"/>
      <c r="E430" s="19"/>
      <c r="F430" s="19"/>
      <c r="G430" s="19"/>
      <c r="H430" s="19"/>
      <c r="I430" s="19"/>
      <c r="J430" s="19"/>
      <c r="K430" s="19"/>
      <c r="L430" s="19"/>
      <c r="M430" s="148"/>
      <c r="N430" s="19"/>
      <c r="O430" s="19"/>
      <c r="P430" s="19"/>
      <c r="Q430" s="19"/>
    </row>
    <row r="431">
      <c r="A431" s="19"/>
      <c r="B431" s="19"/>
      <c r="C431" s="19"/>
      <c r="D431" s="19"/>
      <c r="E431" s="19"/>
      <c r="F431" s="19"/>
      <c r="G431" s="19"/>
      <c r="H431" s="19"/>
      <c r="I431" s="19"/>
      <c r="J431" s="19"/>
      <c r="K431" s="19"/>
      <c r="L431" s="19"/>
      <c r="M431" s="148"/>
      <c r="N431" s="19"/>
      <c r="O431" s="19"/>
      <c r="P431" s="19"/>
      <c r="Q431" s="19"/>
    </row>
    <row r="432">
      <c r="A432" s="19"/>
      <c r="B432" s="19"/>
      <c r="C432" s="19"/>
      <c r="D432" s="19"/>
      <c r="E432" s="19"/>
      <c r="F432" s="19"/>
      <c r="G432" s="19"/>
      <c r="H432" s="19"/>
      <c r="I432" s="19"/>
      <c r="J432" s="19"/>
      <c r="K432" s="19"/>
      <c r="L432" s="19"/>
      <c r="M432" s="148"/>
      <c r="N432" s="19"/>
      <c r="O432" s="19"/>
      <c r="P432" s="19"/>
      <c r="Q432" s="19"/>
    </row>
    <row r="433">
      <c r="A433" s="19"/>
      <c r="B433" s="19"/>
      <c r="C433" s="19"/>
      <c r="D433" s="19"/>
      <c r="E433" s="19"/>
      <c r="F433" s="19"/>
      <c r="G433" s="19"/>
      <c r="H433" s="19"/>
      <c r="I433" s="19"/>
      <c r="J433" s="19"/>
      <c r="K433" s="19"/>
      <c r="L433" s="19"/>
      <c r="M433" s="148"/>
      <c r="N433" s="19"/>
      <c r="O433" s="19"/>
      <c r="P433" s="19"/>
      <c r="Q433" s="19"/>
    </row>
    <row r="434">
      <c r="A434" s="19"/>
      <c r="B434" s="19"/>
      <c r="C434" s="19"/>
      <c r="D434" s="19"/>
      <c r="E434" s="19"/>
      <c r="F434" s="19"/>
      <c r="G434" s="19"/>
      <c r="H434" s="19"/>
      <c r="I434" s="19"/>
      <c r="J434" s="19"/>
      <c r="K434" s="19"/>
      <c r="L434" s="19"/>
      <c r="M434" s="148"/>
      <c r="N434" s="19"/>
      <c r="O434" s="19"/>
      <c r="P434" s="19"/>
      <c r="Q434" s="19"/>
    </row>
    <row r="435">
      <c r="A435" s="19"/>
      <c r="B435" s="19"/>
      <c r="C435" s="19"/>
      <c r="D435" s="19"/>
      <c r="E435" s="19"/>
      <c r="F435" s="19"/>
      <c r="G435" s="19"/>
      <c r="H435" s="19"/>
      <c r="I435" s="19"/>
      <c r="J435" s="19"/>
      <c r="K435" s="19"/>
      <c r="L435" s="19"/>
      <c r="M435" s="148"/>
      <c r="N435" s="19"/>
      <c r="O435" s="19"/>
      <c r="P435" s="19"/>
      <c r="Q435" s="19"/>
    </row>
    <row r="436">
      <c r="A436" s="19"/>
      <c r="B436" s="19"/>
      <c r="C436" s="19"/>
      <c r="D436" s="19"/>
      <c r="E436" s="19"/>
      <c r="F436" s="19"/>
      <c r="G436" s="19"/>
      <c r="H436" s="19"/>
      <c r="I436" s="19"/>
      <c r="J436" s="19"/>
      <c r="K436" s="19"/>
      <c r="L436" s="19"/>
      <c r="M436" s="148"/>
      <c r="N436" s="19"/>
      <c r="O436" s="19"/>
      <c r="P436" s="19"/>
      <c r="Q436" s="19"/>
    </row>
    <row r="437">
      <c r="A437" s="19"/>
      <c r="B437" s="19"/>
      <c r="C437" s="19"/>
      <c r="D437" s="19"/>
      <c r="E437" s="19"/>
      <c r="F437" s="19"/>
      <c r="G437" s="19"/>
      <c r="H437" s="19"/>
      <c r="I437" s="19"/>
      <c r="J437" s="19"/>
      <c r="K437" s="19"/>
      <c r="L437" s="19"/>
      <c r="M437" s="148"/>
      <c r="N437" s="19"/>
      <c r="O437" s="19"/>
      <c r="P437" s="19"/>
      <c r="Q437" s="19"/>
    </row>
    <row r="438">
      <c r="A438" s="19"/>
      <c r="B438" s="19"/>
      <c r="C438" s="19"/>
      <c r="D438" s="19"/>
      <c r="E438" s="19"/>
      <c r="F438" s="19"/>
      <c r="G438" s="19"/>
      <c r="H438" s="19"/>
      <c r="I438" s="19"/>
      <c r="J438" s="19"/>
      <c r="K438" s="19"/>
      <c r="L438" s="19"/>
      <c r="M438" s="148"/>
      <c r="N438" s="19"/>
      <c r="O438" s="19"/>
      <c r="P438" s="19"/>
      <c r="Q438" s="19"/>
    </row>
    <row r="439">
      <c r="A439" s="19"/>
      <c r="B439" s="19"/>
      <c r="C439" s="19"/>
      <c r="D439" s="19"/>
      <c r="E439" s="19"/>
      <c r="F439" s="19"/>
      <c r="G439" s="19"/>
      <c r="H439" s="19"/>
      <c r="I439" s="19"/>
      <c r="J439" s="19"/>
      <c r="K439" s="19"/>
      <c r="L439" s="19"/>
      <c r="M439" s="148"/>
      <c r="N439" s="19"/>
      <c r="O439" s="19"/>
      <c r="P439" s="19"/>
      <c r="Q439" s="19"/>
    </row>
    <row r="440">
      <c r="A440" s="19"/>
      <c r="B440" s="19"/>
      <c r="C440" s="19"/>
      <c r="D440" s="19"/>
      <c r="E440" s="19"/>
      <c r="F440" s="19"/>
      <c r="G440" s="19"/>
      <c r="H440" s="19"/>
      <c r="I440" s="19"/>
      <c r="J440" s="19"/>
      <c r="K440" s="19"/>
      <c r="L440" s="19"/>
      <c r="M440" s="148"/>
      <c r="N440" s="19"/>
      <c r="O440" s="19"/>
      <c r="P440" s="19"/>
      <c r="Q440" s="19"/>
    </row>
    <row r="441">
      <c r="A441" s="19"/>
      <c r="B441" s="19"/>
      <c r="C441" s="19"/>
      <c r="D441" s="19"/>
      <c r="E441" s="19"/>
      <c r="F441" s="19"/>
      <c r="G441" s="19"/>
      <c r="H441" s="19"/>
      <c r="I441" s="19"/>
      <c r="J441" s="19"/>
      <c r="K441" s="19"/>
      <c r="L441" s="19"/>
      <c r="M441" s="148"/>
      <c r="N441" s="19"/>
      <c r="O441" s="19"/>
      <c r="P441" s="19"/>
      <c r="Q441" s="19"/>
    </row>
    <row r="442">
      <c r="A442" s="19"/>
      <c r="B442" s="19"/>
      <c r="C442" s="19"/>
      <c r="D442" s="19"/>
      <c r="E442" s="19"/>
      <c r="F442" s="19"/>
      <c r="G442" s="19"/>
      <c r="H442" s="19"/>
      <c r="I442" s="19"/>
      <c r="J442" s="19"/>
      <c r="K442" s="19"/>
      <c r="L442" s="19"/>
      <c r="M442" s="148"/>
      <c r="N442" s="19"/>
      <c r="O442" s="19"/>
      <c r="P442" s="19"/>
      <c r="Q442" s="19"/>
    </row>
    <row r="443">
      <c r="A443" s="19"/>
      <c r="B443" s="19"/>
      <c r="C443" s="19"/>
      <c r="D443" s="19"/>
      <c r="E443" s="19"/>
      <c r="F443" s="19"/>
      <c r="G443" s="19"/>
      <c r="H443" s="19"/>
      <c r="I443" s="19"/>
      <c r="J443" s="19"/>
      <c r="K443" s="19"/>
      <c r="L443" s="19"/>
      <c r="M443" s="148"/>
      <c r="N443" s="19"/>
      <c r="O443" s="19"/>
      <c r="P443" s="19"/>
      <c r="Q443" s="19"/>
    </row>
    <row r="444">
      <c r="A444" s="19"/>
      <c r="B444" s="19"/>
      <c r="C444" s="19"/>
      <c r="D444" s="19"/>
      <c r="E444" s="19"/>
      <c r="F444" s="19"/>
      <c r="G444" s="19"/>
      <c r="H444" s="19"/>
      <c r="I444" s="19"/>
      <c r="J444" s="19"/>
      <c r="K444" s="19"/>
      <c r="L444" s="19"/>
      <c r="M444" s="148"/>
      <c r="N444" s="19"/>
      <c r="O444" s="19"/>
      <c r="P444" s="19"/>
      <c r="Q444" s="19"/>
    </row>
    <row r="445">
      <c r="A445" s="19"/>
      <c r="B445" s="19"/>
      <c r="C445" s="19"/>
      <c r="D445" s="19"/>
      <c r="E445" s="19"/>
      <c r="F445" s="19"/>
      <c r="G445" s="19"/>
      <c r="H445" s="19"/>
      <c r="I445" s="19"/>
      <c r="J445" s="19"/>
      <c r="K445" s="19"/>
      <c r="L445" s="19"/>
      <c r="M445" s="148"/>
      <c r="N445" s="19"/>
      <c r="O445" s="19"/>
      <c r="P445" s="19"/>
      <c r="Q445" s="19"/>
    </row>
    <row r="446">
      <c r="A446" s="19"/>
      <c r="B446" s="19"/>
      <c r="C446" s="19"/>
      <c r="D446" s="19"/>
      <c r="E446" s="19"/>
      <c r="F446" s="19"/>
      <c r="G446" s="19"/>
      <c r="H446" s="19"/>
      <c r="I446" s="19"/>
      <c r="J446" s="19"/>
      <c r="K446" s="19"/>
      <c r="L446" s="19"/>
      <c r="M446" s="148"/>
      <c r="N446" s="19"/>
      <c r="O446" s="19"/>
      <c r="P446" s="19"/>
      <c r="Q446" s="19"/>
    </row>
    <row r="447">
      <c r="A447" s="19"/>
      <c r="B447" s="19"/>
      <c r="C447" s="19"/>
      <c r="D447" s="19"/>
      <c r="E447" s="19"/>
      <c r="F447" s="19"/>
      <c r="G447" s="19"/>
      <c r="H447" s="19"/>
      <c r="I447" s="19"/>
      <c r="J447" s="19"/>
      <c r="K447" s="19"/>
      <c r="L447" s="19"/>
      <c r="M447" s="148"/>
      <c r="N447" s="19"/>
      <c r="O447" s="19"/>
      <c r="P447" s="19"/>
      <c r="Q447" s="19"/>
    </row>
    <row r="448">
      <c r="A448" s="19"/>
      <c r="B448" s="19"/>
      <c r="C448" s="19"/>
      <c r="D448" s="19"/>
      <c r="E448" s="19"/>
      <c r="F448" s="19"/>
      <c r="G448" s="19"/>
      <c r="H448" s="19"/>
      <c r="I448" s="19"/>
      <c r="J448" s="19"/>
      <c r="K448" s="19"/>
      <c r="L448" s="19"/>
      <c r="M448" s="148"/>
      <c r="N448" s="19"/>
      <c r="O448" s="19"/>
      <c r="P448" s="19"/>
      <c r="Q448" s="19"/>
    </row>
    <row r="449">
      <c r="A449" s="19"/>
      <c r="B449" s="19"/>
      <c r="C449" s="19"/>
      <c r="D449" s="19"/>
      <c r="E449" s="19"/>
      <c r="F449" s="19"/>
      <c r="G449" s="19"/>
      <c r="H449" s="19"/>
      <c r="I449" s="19"/>
      <c r="J449" s="19"/>
      <c r="K449" s="19"/>
      <c r="L449" s="19"/>
      <c r="M449" s="148"/>
      <c r="N449" s="19"/>
      <c r="O449" s="19"/>
      <c r="P449" s="19"/>
      <c r="Q449" s="19"/>
    </row>
    <row r="450">
      <c r="A450" s="19"/>
      <c r="B450" s="19"/>
      <c r="C450" s="19"/>
      <c r="D450" s="19"/>
      <c r="E450" s="19"/>
      <c r="F450" s="19"/>
      <c r="G450" s="19"/>
      <c r="H450" s="19"/>
      <c r="I450" s="19"/>
      <c r="J450" s="19"/>
      <c r="K450" s="19"/>
      <c r="L450" s="19"/>
      <c r="M450" s="148"/>
      <c r="N450" s="19"/>
      <c r="O450" s="19"/>
      <c r="P450" s="19"/>
      <c r="Q450" s="19"/>
    </row>
    <row r="451">
      <c r="A451" s="19"/>
      <c r="B451" s="19"/>
      <c r="C451" s="19"/>
      <c r="D451" s="19"/>
      <c r="E451" s="19"/>
      <c r="F451" s="19"/>
      <c r="G451" s="19"/>
      <c r="H451" s="19"/>
      <c r="I451" s="19"/>
      <c r="J451" s="19"/>
      <c r="K451" s="19"/>
      <c r="L451" s="19"/>
      <c r="M451" s="148"/>
      <c r="N451" s="19"/>
      <c r="O451" s="19"/>
      <c r="P451" s="19"/>
      <c r="Q451" s="19"/>
    </row>
    <row r="452">
      <c r="A452" s="19"/>
      <c r="B452" s="19"/>
      <c r="C452" s="19"/>
      <c r="D452" s="19"/>
      <c r="E452" s="19"/>
      <c r="F452" s="19"/>
      <c r="G452" s="19"/>
      <c r="H452" s="19"/>
      <c r="I452" s="19"/>
      <c r="J452" s="19"/>
      <c r="K452" s="19"/>
      <c r="L452" s="19"/>
      <c r="M452" s="148"/>
      <c r="N452" s="19"/>
      <c r="O452" s="19"/>
      <c r="P452" s="19"/>
      <c r="Q452" s="19"/>
    </row>
    <row r="453">
      <c r="A453" s="19"/>
      <c r="B453" s="19"/>
      <c r="C453" s="19"/>
      <c r="D453" s="19"/>
      <c r="E453" s="19"/>
      <c r="F453" s="19"/>
      <c r="G453" s="19"/>
      <c r="H453" s="19"/>
      <c r="I453" s="19"/>
      <c r="J453" s="19"/>
      <c r="K453" s="19"/>
      <c r="L453" s="19"/>
      <c r="M453" s="148"/>
      <c r="N453" s="19"/>
      <c r="O453" s="19"/>
      <c r="P453" s="19"/>
      <c r="Q453" s="19"/>
    </row>
    <row r="454">
      <c r="A454" s="19"/>
      <c r="B454" s="19"/>
      <c r="C454" s="19"/>
      <c r="D454" s="19"/>
      <c r="E454" s="19"/>
      <c r="F454" s="19"/>
      <c r="G454" s="19"/>
      <c r="H454" s="19"/>
      <c r="I454" s="19"/>
      <c r="J454" s="19"/>
      <c r="K454" s="19"/>
      <c r="L454" s="19"/>
      <c r="M454" s="148"/>
      <c r="N454" s="19"/>
      <c r="O454" s="19"/>
      <c r="P454" s="19"/>
      <c r="Q454" s="19"/>
    </row>
    <row r="455">
      <c r="A455" s="19"/>
      <c r="B455" s="19"/>
      <c r="C455" s="19"/>
      <c r="D455" s="19"/>
      <c r="E455" s="19"/>
      <c r="F455" s="19"/>
      <c r="G455" s="19"/>
      <c r="H455" s="19"/>
      <c r="I455" s="19"/>
      <c r="J455" s="19"/>
      <c r="K455" s="19"/>
      <c r="L455" s="19"/>
      <c r="M455" s="148"/>
      <c r="N455" s="19"/>
      <c r="O455" s="19"/>
      <c r="P455" s="19"/>
      <c r="Q455" s="19"/>
    </row>
    <row r="456">
      <c r="A456" s="19"/>
      <c r="B456" s="19"/>
      <c r="C456" s="19"/>
      <c r="D456" s="19"/>
      <c r="E456" s="19"/>
      <c r="F456" s="19"/>
      <c r="G456" s="19"/>
      <c r="H456" s="19"/>
      <c r="I456" s="19"/>
      <c r="J456" s="19"/>
      <c r="K456" s="19"/>
      <c r="L456" s="19"/>
      <c r="M456" s="148"/>
      <c r="N456" s="19"/>
      <c r="O456" s="19"/>
      <c r="P456" s="19"/>
      <c r="Q456" s="19"/>
    </row>
    <row r="457">
      <c r="A457" s="19"/>
      <c r="B457" s="19"/>
      <c r="C457" s="19"/>
      <c r="D457" s="19"/>
      <c r="E457" s="19"/>
      <c r="F457" s="19"/>
      <c r="G457" s="19"/>
      <c r="H457" s="19"/>
      <c r="I457" s="19"/>
      <c r="J457" s="19"/>
      <c r="K457" s="19"/>
      <c r="L457" s="19"/>
      <c r="M457" s="148"/>
      <c r="N457" s="19"/>
      <c r="O457" s="19"/>
      <c r="P457" s="19"/>
      <c r="Q457" s="19"/>
    </row>
    <row r="458">
      <c r="A458" s="19"/>
      <c r="B458" s="19"/>
      <c r="C458" s="19"/>
      <c r="D458" s="19"/>
      <c r="E458" s="19"/>
      <c r="F458" s="19"/>
      <c r="G458" s="19"/>
      <c r="H458" s="19"/>
      <c r="I458" s="19"/>
      <c r="J458" s="19"/>
      <c r="K458" s="19"/>
      <c r="L458" s="19"/>
      <c r="M458" s="148"/>
      <c r="N458" s="19"/>
      <c r="O458" s="19"/>
      <c r="P458" s="19"/>
      <c r="Q458" s="19"/>
    </row>
    <row r="459">
      <c r="A459" s="19"/>
      <c r="B459" s="19"/>
      <c r="C459" s="19"/>
      <c r="D459" s="19"/>
      <c r="E459" s="19"/>
      <c r="F459" s="19"/>
      <c r="G459" s="19"/>
      <c r="H459" s="19"/>
      <c r="I459" s="19"/>
      <c r="J459" s="19"/>
      <c r="K459" s="19"/>
      <c r="L459" s="19"/>
      <c r="M459" s="148"/>
      <c r="N459" s="19"/>
      <c r="O459" s="19"/>
      <c r="P459" s="19"/>
      <c r="Q459" s="19"/>
    </row>
    <row r="460">
      <c r="A460" s="19"/>
      <c r="B460" s="19"/>
      <c r="C460" s="19"/>
      <c r="D460" s="19"/>
      <c r="E460" s="19"/>
      <c r="F460" s="19"/>
      <c r="G460" s="19"/>
      <c r="H460" s="19"/>
      <c r="I460" s="19"/>
      <c r="J460" s="19"/>
      <c r="K460" s="19"/>
      <c r="L460" s="19"/>
      <c r="M460" s="148"/>
      <c r="N460" s="19"/>
      <c r="O460" s="19"/>
      <c r="P460" s="19"/>
      <c r="Q460" s="19"/>
    </row>
    <row r="461">
      <c r="A461" s="19"/>
      <c r="B461" s="19"/>
      <c r="C461" s="19"/>
      <c r="D461" s="19"/>
      <c r="E461" s="19"/>
      <c r="F461" s="19"/>
      <c r="G461" s="19"/>
      <c r="H461" s="19"/>
      <c r="I461" s="19"/>
      <c r="J461" s="19"/>
      <c r="K461" s="19"/>
      <c r="L461" s="19"/>
      <c r="M461" s="148"/>
      <c r="N461" s="19"/>
      <c r="O461" s="19"/>
      <c r="P461" s="19"/>
      <c r="Q461" s="19"/>
    </row>
    <row r="462">
      <c r="A462" s="19"/>
      <c r="B462" s="19"/>
      <c r="C462" s="19"/>
      <c r="D462" s="19"/>
      <c r="E462" s="19"/>
      <c r="F462" s="19"/>
      <c r="G462" s="19"/>
      <c r="H462" s="19"/>
      <c r="I462" s="19"/>
      <c r="J462" s="19"/>
      <c r="K462" s="19"/>
      <c r="L462" s="19"/>
      <c r="M462" s="148"/>
      <c r="N462" s="19"/>
      <c r="O462" s="19"/>
      <c r="P462" s="19"/>
      <c r="Q462" s="19"/>
    </row>
    <row r="463">
      <c r="A463" s="19"/>
      <c r="B463" s="19"/>
      <c r="C463" s="19"/>
      <c r="D463" s="19"/>
      <c r="E463" s="19"/>
      <c r="F463" s="19"/>
      <c r="G463" s="19"/>
      <c r="H463" s="19"/>
      <c r="I463" s="19"/>
      <c r="J463" s="19"/>
      <c r="K463" s="19"/>
      <c r="L463" s="19"/>
      <c r="M463" s="148"/>
      <c r="N463" s="19"/>
      <c r="O463" s="19"/>
      <c r="P463" s="19"/>
      <c r="Q463" s="19"/>
    </row>
    <row r="464">
      <c r="A464" s="19"/>
      <c r="B464" s="19"/>
      <c r="C464" s="19"/>
      <c r="D464" s="19"/>
      <c r="E464" s="19"/>
      <c r="F464" s="19"/>
      <c r="G464" s="19"/>
      <c r="H464" s="19"/>
      <c r="I464" s="19"/>
      <c r="J464" s="19"/>
      <c r="K464" s="19"/>
      <c r="L464" s="19"/>
      <c r="M464" s="148"/>
      <c r="N464" s="19"/>
      <c r="O464" s="19"/>
      <c r="P464" s="19"/>
      <c r="Q464" s="19"/>
    </row>
    <row r="465">
      <c r="A465" s="19"/>
      <c r="B465" s="19"/>
      <c r="C465" s="19"/>
      <c r="D465" s="19"/>
      <c r="E465" s="19"/>
      <c r="F465" s="19"/>
      <c r="G465" s="19"/>
      <c r="H465" s="19"/>
      <c r="I465" s="19"/>
      <c r="J465" s="19"/>
      <c r="K465" s="19"/>
      <c r="L465" s="19"/>
      <c r="M465" s="148"/>
      <c r="N465" s="19"/>
      <c r="O465" s="19"/>
      <c r="P465" s="19"/>
      <c r="Q465" s="19"/>
    </row>
    <row r="466">
      <c r="A466" s="19"/>
      <c r="B466" s="19"/>
      <c r="C466" s="19"/>
      <c r="D466" s="19"/>
      <c r="E466" s="19"/>
      <c r="F466" s="19"/>
      <c r="G466" s="19"/>
      <c r="H466" s="19"/>
      <c r="I466" s="19"/>
      <c r="J466" s="19"/>
      <c r="K466" s="19"/>
      <c r="L466" s="19"/>
      <c r="M466" s="148"/>
      <c r="N466" s="19"/>
      <c r="O466" s="19"/>
      <c r="P466" s="19"/>
      <c r="Q466" s="19"/>
    </row>
    <row r="467">
      <c r="A467" s="19"/>
      <c r="B467" s="19"/>
      <c r="C467" s="19"/>
      <c r="D467" s="19"/>
      <c r="E467" s="19"/>
      <c r="F467" s="19"/>
      <c r="G467" s="19"/>
      <c r="H467" s="19"/>
      <c r="I467" s="19"/>
      <c r="J467" s="19"/>
      <c r="K467" s="19"/>
      <c r="L467" s="19"/>
      <c r="M467" s="148"/>
      <c r="N467" s="19"/>
      <c r="O467" s="19"/>
      <c r="P467" s="19"/>
      <c r="Q467" s="19"/>
    </row>
    <row r="468">
      <c r="A468" s="19"/>
      <c r="B468" s="19"/>
      <c r="C468" s="19"/>
      <c r="D468" s="19"/>
      <c r="E468" s="19"/>
      <c r="F468" s="19"/>
      <c r="G468" s="19"/>
      <c r="H468" s="19"/>
      <c r="I468" s="19"/>
      <c r="J468" s="19"/>
      <c r="K468" s="19"/>
      <c r="L468" s="19"/>
      <c r="M468" s="148"/>
      <c r="N468" s="19"/>
      <c r="O468" s="19"/>
      <c r="P468" s="19"/>
      <c r="Q468" s="19"/>
    </row>
    <row r="469">
      <c r="A469" s="19"/>
      <c r="B469" s="19"/>
      <c r="C469" s="19"/>
      <c r="D469" s="19"/>
      <c r="E469" s="19"/>
      <c r="F469" s="19"/>
      <c r="G469" s="19"/>
      <c r="H469" s="19"/>
      <c r="I469" s="19"/>
      <c r="J469" s="19"/>
      <c r="K469" s="19"/>
      <c r="L469" s="19"/>
      <c r="M469" s="148"/>
      <c r="N469" s="19"/>
      <c r="O469" s="19"/>
      <c r="P469" s="19"/>
      <c r="Q469" s="19"/>
    </row>
    <row r="470">
      <c r="A470" s="19"/>
      <c r="B470" s="19"/>
      <c r="C470" s="19"/>
      <c r="D470" s="19"/>
      <c r="E470" s="19"/>
      <c r="F470" s="19"/>
      <c r="G470" s="19"/>
      <c r="H470" s="19"/>
      <c r="I470" s="19"/>
      <c r="J470" s="19"/>
      <c r="K470" s="19"/>
      <c r="L470" s="19"/>
      <c r="M470" s="148"/>
      <c r="N470" s="19"/>
      <c r="O470" s="19"/>
      <c r="P470" s="19"/>
      <c r="Q470" s="19"/>
    </row>
    <row r="471">
      <c r="A471" s="19"/>
      <c r="B471" s="19"/>
      <c r="C471" s="19"/>
      <c r="D471" s="19"/>
      <c r="E471" s="19"/>
      <c r="F471" s="19"/>
      <c r="G471" s="19"/>
      <c r="H471" s="19"/>
      <c r="I471" s="19"/>
      <c r="J471" s="19"/>
      <c r="K471" s="19"/>
      <c r="L471" s="19"/>
      <c r="M471" s="148"/>
      <c r="N471" s="19"/>
      <c r="O471" s="19"/>
      <c r="P471" s="19"/>
      <c r="Q471" s="19"/>
    </row>
    <row r="472">
      <c r="A472" s="19"/>
      <c r="B472" s="19"/>
      <c r="C472" s="19"/>
      <c r="D472" s="19"/>
      <c r="E472" s="19"/>
      <c r="F472" s="19"/>
      <c r="G472" s="19"/>
      <c r="H472" s="19"/>
      <c r="I472" s="19"/>
      <c r="J472" s="19"/>
      <c r="K472" s="19"/>
      <c r="L472" s="19"/>
      <c r="M472" s="148"/>
      <c r="N472" s="19"/>
      <c r="O472" s="19"/>
      <c r="P472" s="19"/>
      <c r="Q472" s="19"/>
    </row>
    <row r="473">
      <c r="A473" s="19"/>
      <c r="B473" s="19"/>
      <c r="C473" s="19"/>
      <c r="D473" s="19"/>
      <c r="E473" s="19"/>
      <c r="F473" s="19"/>
      <c r="G473" s="19"/>
      <c r="H473" s="19"/>
      <c r="I473" s="19"/>
      <c r="J473" s="19"/>
      <c r="K473" s="19"/>
      <c r="L473" s="19"/>
      <c r="M473" s="148"/>
      <c r="N473" s="19"/>
      <c r="O473" s="19"/>
      <c r="P473" s="19"/>
      <c r="Q473" s="19"/>
    </row>
    <row r="474">
      <c r="A474" s="19"/>
      <c r="B474" s="19"/>
      <c r="C474" s="19"/>
      <c r="D474" s="19"/>
      <c r="E474" s="19"/>
      <c r="F474" s="19"/>
      <c r="G474" s="19"/>
      <c r="H474" s="19"/>
      <c r="I474" s="19"/>
      <c r="J474" s="19"/>
      <c r="K474" s="19"/>
      <c r="L474" s="19"/>
      <c r="M474" s="148"/>
      <c r="N474" s="19"/>
      <c r="O474" s="19"/>
      <c r="P474" s="19"/>
      <c r="Q474" s="19"/>
    </row>
    <row r="475">
      <c r="A475" s="19"/>
      <c r="B475" s="19"/>
      <c r="C475" s="19"/>
      <c r="D475" s="19"/>
      <c r="E475" s="19"/>
      <c r="F475" s="19"/>
      <c r="G475" s="19"/>
      <c r="H475" s="19"/>
      <c r="I475" s="19"/>
      <c r="J475" s="19"/>
      <c r="K475" s="19"/>
      <c r="L475" s="19"/>
      <c r="M475" s="148"/>
      <c r="N475" s="19"/>
      <c r="O475" s="19"/>
      <c r="P475" s="19"/>
      <c r="Q475" s="19"/>
    </row>
    <row r="476">
      <c r="A476" s="19"/>
      <c r="B476" s="19"/>
      <c r="C476" s="19"/>
      <c r="D476" s="19"/>
      <c r="E476" s="19"/>
      <c r="F476" s="19"/>
      <c r="G476" s="19"/>
      <c r="H476" s="19"/>
      <c r="I476" s="19"/>
      <c r="J476" s="19"/>
      <c r="K476" s="19"/>
      <c r="L476" s="19"/>
      <c r="M476" s="148"/>
      <c r="N476" s="19"/>
      <c r="O476" s="19"/>
      <c r="P476" s="19"/>
      <c r="Q476" s="19"/>
    </row>
    <row r="477">
      <c r="A477" s="19"/>
      <c r="B477" s="19"/>
      <c r="C477" s="19"/>
      <c r="D477" s="19"/>
      <c r="E477" s="19"/>
      <c r="F477" s="19"/>
      <c r="G477" s="19"/>
      <c r="H477" s="19"/>
      <c r="I477" s="19"/>
      <c r="J477" s="19"/>
      <c r="K477" s="19"/>
      <c r="L477" s="19"/>
      <c r="M477" s="148"/>
      <c r="N477" s="19"/>
      <c r="O477" s="19"/>
      <c r="P477" s="19"/>
      <c r="Q477" s="19"/>
    </row>
    <row r="478">
      <c r="A478" s="19"/>
      <c r="B478" s="19"/>
      <c r="C478" s="19"/>
      <c r="D478" s="19"/>
      <c r="E478" s="19"/>
      <c r="F478" s="19"/>
      <c r="G478" s="19"/>
      <c r="H478" s="19"/>
      <c r="I478" s="19"/>
      <c r="J478" s="19"/>
      <c r="K478" s="19"/>
      <c r="L478" s="19"/>
      <c r="M478" s="148"/>
      <c r="N478" s="19"/>
      <c r="O478" s="19"/>
      <c r="P478" s="19"/>
      <c r="Q478" s="19"/>
    </row>
    <row r="479">
      <c r="A479" s="19"/>
      <c r="B479" s="19"/>
      <c r="C479" s="19"/>
      <c r="D479" s="19"/>
      <c r="E479" s="19"/>
      <c r="F479" s="19"/>
      <c r="G479" s="19"/>
      <c r="H479" s="19"/>
      <c r="I479" s="19"/>
      <c r="J479" s="19"/>
      <c r="K479" s="19"/>
      <c r="L479" s="19"/>
      <c r="M479" s="148"/>
      <c r="N479" s="19"/>
      <c r="O479" s="19"/>
      <c r="P479" s="19"/>
      <c r="Q479" s="19"/>
    </row>
    <row r="480">
      <c r="A480" s="19"/>
      <c r="B480" s="19"/>
      <c r="C480" s="19"/>
      <c r="D480" s="19"/>
      <c r="E480" s="19"/>
      <c r="F480" s="19"/>
      <c r="G480" s="19"/>
      <c r="H480" s="19"/>
      <c r="I480" s="19"/>
      <c r="J480" s="19"/>
      <c r="K480" s="19"/>
      <c r="L480" s="19"/>
      <c r="M480" s="148"/>
      <c r="N480" s="19"/>
      <c r="O480" s="19"/>
      <c r="P480" s="19"/>
      <c r="Q480" s="19"/>
    </row>
    <row r="481">
      <c r="A481" s="19"/>
      <c r="B481" s="19"/>
      <c r="C481" s="19"/>
      <c r="D481" s="19"/>
      <c r="E481" s="19"/>
      <c r="F481" s="19"/>
      <c r="G481" s="19"/>
      <c r="H481" s="19"/>
      <c r="I481" s="19"/>
      <c r="J481" s="19"/>
      <c r="K481" s="19"/>
      <c r="L481" s="19"/>
      <c r="M481" s="148"/>
      <c r="N481" s="19"/>
      <c r="O481" s="19"/>
      <c r="P481" s="19"/>
      <c r="Q481" s="19"/>
    </row>
    <row r="482">
      <c r="A482" s="19"/>
      <c r="B482" s="19"/>
      <c r="C482" s="19"/>
      <c r="D482" s="19"/>
      <c r="E482" s="19"/>
      <c r="F482" s="19"/>
      <c r="G482" s="19"/>
      <c r="H482" s="19"/>
      <c r="I482" s="19"/>
      <c r="J482" s="19"/>
      <c r="K482" s="19"/>
      <c r="L482" s="19"/>
      <c r="M482" s="148"/>
      <c r="N482" s="19"/>
      <c r="O482" s="19"/>
      <c r="P482" s="19"/>
      <c r="Q482" s="19"/>
    </row>
    <row r="483">
      <c r="A483" s="19"/>
      <c r="B483" s="19"/>
      <c r="C483" s="19"/>
      <c r="D483" s="19"/>
      <c r="E483" s="19"/>
      <c r="F483" s="19"/>
      <c r="G483" s="19"/>
      <c r="H483" s="19"/>
      <c r="I483" s="19"/>
      <c r="J483" s="19"/>
      <c r="K483" s="19"/>
      <c r="L483" s="19"/>
      <c r="M483" s="148"/>
      <c r="N483" s="19"/>
      <c r="O483" s="19"/>
      <c r="P483" s="19"/>
      <c r="Q483" s="19"/>
    </row>
    <row r="484">
      <c r="A484" s="19"/>
      <c r="B484" s="19"/>
      <c r="C484" s="19"/>
      <c r="D484" s="19"/>
      <c r="E484" s="19"/>
      <c r="F484" s="19"/>
      <c r="G484" s="19"/>
      <c r="H484" s="19"/>
      <c r="I484" s="19"/>
      <c r="J484" s="19"/>
      <c r="K484" s="19"/>
      <c r="L484" s="19"/>
      <c r="M484" s="148"/>
      <c r="N484" s="19"/>
      <c r="O484" s="19"/>
      <c r="P484" s="19"/>
      <c r="Q484" s="19"/>
    </row>
    <row r="485">
      <c r="A485" s="19"/>
      <c r="B485" s="19"/>
      <c r="C485" s="19"/>
      <c r="D485" s="19"/>
      <c r="E485" s="19"/>
      <c r="F485" s="19"/>
      <c r="G485" s="19"/>
      <c r="H485" s="19"/>
      <c r="I485" s="19"/>
      <c r="J485" s="19"/>
      <c r="K485" s="19"/>
      <c r="L485" s="19"/>
      <c r="M485" s="148"/>
      <c r="N485" s="19"/>
      <c r="O485" s="19"/>
      <c r="P485" s="19"/>
      <c r="Q485" s="19"/>
    </row>
    <row r="486">
      <c r="A486" s="19"/>
      <c r="B486" s="19"/>
      <c r="C486" s="19"/>
      <c r="D486" s="19"/>
      <c r="E486" s="19"/>
      <c r="F486" s="19"/>
      <c r="G486" s="19"/>
      <c r="H486" s="19"/>
      <c r="I486" s="19"/>
      <c r="J486" s="19"/>
      <c r="K486" s="19"/>
      <c r="L486" s="19"/>
      <c r="M486" s="148"/>
      <c r="N486" s="19"/>
      <c r="O486" s="19"/>
      <c r="P486" s="19"/>
      <c r="Q486" s="19"/>
    </row>
    <row r="487">
      <c r="A487" s="19"/>
      <c r="B487" s="19"/>
      <c r="C487" s="19"/>
      <c r="D487" s="19"/>
      <c r="E487" s="19"/>
      <c r="F487" s="19"/>
      <c r="G487" s="19"/>
      <c r="H487" s="19"/>
      <c r="I487" s="19"/>
      <c r="J487" s="19"/>
      <c r="K487" s="19"/>
      <c r="L487" s="19"/>
      <c r="M487" s="148"/>
      <c r="N487" s="19"/>
      <c r="O487" s="19"/>
      <c r="P487" s="19"/>
      <c r="Q487" s="19"/>
    </row>
    <row r="488">
      <c r="A488" s="19"/>
      <c r="B488" s="19"/>
      <c r="C488" s="19"/>
      <c r="D488" s="19"/>
      <c r="E488" s="19"/>
      <c r="F488" s="19"/>
      <c r="G488" s="19"/>
      <c r="H488" s="19"/>
      <c r="I488" s="19"/>
      <c r="J488" s="19"/>
      <c r="K488" s="19"/>
      <c r="L488" s="19"/>
      <c r="M488" s="148"/>
      <c r="N488" s="19"/>
      <c r="O488" s="19"/>
      <c r="P488" s="19"/>
      <c r="Q488" s="19"/>
    </row>
    <row r="489">
      <c r="A489" s="19"/>
      <c r="B489" s="19"/>
      <c r="C489" s="19"/>
      <c r="D489" s="19"/>
      <c r="E489" s="19"/>
      <c r="F489" s="19"/>
      <c r="G489" s="19"/>
      <c r="H489" s="19"/>
      <c r="I489" s="19"/>
      <c r="J489" s="19"/>
      <c r="K489" s="19"/>
      <c r="L489" s="19"/>
      <c r="M489" s="148"/>
      <c r="N489" s="19"/>
      <c r="O489" s="19"/>
      <c r="P489" s="19"/>
      <c r="Q489" s="19"/>
    </row>
    <row r="490">
      <c r="A490" s="19"/>
      <c r="B490" s="19"/>
      <c r="C490" s="19"/>
      <c r="D490" s="19"/>
      <c r="E490" s="19"/>
      <c r="F490" s="19"/>
      <c r="G490" s="19"/>
      <c r="H490" s="19"/>
      <c r="I490" s="19"/>
      <c r="J490" s="19"/>
      <c r="K490" s="19"/>
      <c r="L490" s="19"/>
      <c r="M490" s="148"/>
      <c r="N490" s="19"/>
      <c r="O490" s="19"/>
      <c r="P490" s="19"/>
      <c r="Q490" s="19"/>
    </row>
    <row r="491">
      <c r="A491" s="19"/>
      <c r="B491" s="19"/>
      <c r="C491" s="19"/>
      <c r="D491" s="19"/>
      <c r="E491" s="19"/>
      <c r="F491" s="19"/>
      <c r="G491" s="19"/>
      <c r="H491" s="19"/>
      <c r="I491" s="19"/>
      <c r="J491" s="19"/>
      <c r="K491" s="19"/>
      <c r="L491" s="19"/>
      <c r="M491" s="148"/>
      <c r="N491" s="19"/>
      <c r="O491" s="19"/>
      <c r="P491" s="19"/>
      <c r="Q491" s="19"/>
    </row>
    <row r="492">
      <c r="A492" s="19"/>
      <c r="B492" s="19"/>
      <c r="C492" s="19"/>
      <c r="D492" s="19"/>
      <c r="E492" s="19"/>
      <c r="F492" s="19"/>
      <c r="G492" s="19"/>
      <c r="H492" s="19"/>
      <c r="I492" s="19"/>
      <c r="J492" s="19"/>
      <c r="K492" s="19"/>
      <c r="L492" s="19"/>
      <c r="M492" s="148"/>
      <c r="N492" s="19"/>
      <c r="O492" s="19"/>
      <c r="P492" s="19"/>
      <c r="Q492" s="19"/>
    </row>
    <row r="493">
      <c r="A493" s="19"/>
      <c r="B493" s="19"/>
      <c r="C493" s="19"/>
      <c r="D493" s="19"/>
      <c r="E493" s="19"/>
      <c r="F493" s="19"/>
      <c r="G493" s="19"/>
      <c r="H493" s="19"/>
      <c r="I493" s="19"/>
      <c r="J493" s="19"/>
      <c r="K493" s="19"/>
      <c r="L493" s="19"/>
      <c r="M493" s="148"/>
      <c r="N493" s="19"/>
      <c r="O493" s="19"/>
      <c r="P493" s="19"/>
      <c r="Q493" s="19"/>
    </row>
    <row r="494">
      <c r="A494" s="19"/>
      <c r="B494" s="19"/>
      <c r="C494" s="19"/>
      <c r="D494" s="19"/>
      <c r="E494" s="19"/>
      <c r="F494" s="19"/>
      <c r="G494" s="19"/>
      <c r="H494" s="19"/>
      <c r="I494" s="19"/>
      <c r="J494" s="19"/>
      <c r="K494" s="19"/>
      <c r="L494" s="19"/>
      <c r="M494" s="148"/>
      <c r="N494" s="19"/>
      <c r="O494" s="19"/>
      <c r="P494" s="19"/>
      <c r="Q494" s="19"/>
    </row>
    <row r="495">
      <c r="A495" s="19"/>
      <c r="B495" s="19"/>
      <c r="C495" s="19"/>
      <c r="D495" s="19"/>
      <c r="E495" s="19"/>
      <c r="F495" s="19"/>
      <c r="G495" s="19"/>
      <c r="H495" s="19"/>
      <c r="I495" s="19"/>
      <c r="J495" s="19"/>
      <c r="K495" s="19"/>
      <c r="L495" s="19"/>
      <c r="M495" s="148"/>
      <c r="N495" s="19"/>
      <c r="O495" s="19"/>
      <c r="P495" s="19"/>
      <c r="Q495" s="19"/>
    </row>
    <row r="496">
      <c r="A496" s="19"/>
      <c r="B496" s="19"/>
      <c r="C496" s="19"/>
      <c r="D496" s="19"/>
      <c r="E496" s="19"/>
      <c r="F496" s="19"/>
      <c r="G496" s="19"/>
      <c r="H496" s="19"/>
      <c r="I496" s="19"/>
      <c r="J496" s="19"/>
      <c r="K496" s="19"/>
      <c r="L496" s="19"/>
      <c r="M496" s="148"/>
      <c r="N496" s="19"/>
      <c r="O496" s="19"/>
      <c r="P496" s="19"/>
      <c r="Q496" s="19"/>
    </row>
    <row r="497">
      <c r="A497" s="19"/>
      <c r="B497" s="19"/>
      <c r="C497" s="19"/>
      <c r="D497" s="19"/>
      <c r="E497" s="19"/>
      <c r="F497" s="19"/>
      <c r="G497" s="19"/>
      <c r="H497" s="19"/>
      <c r="I497" s="19"/>
      <c r="J497" s="19"/>
      <c r="K497" s="19"/>
      <c r="L497" s="19"/>
      <c r="M497" s="148"/>
      <c r="N497" s="19"/>
      <c r="O497" s="19"/>
      <c r="P497" s="19"/>
      <c r="Q497" s="19"/>
    </row>
    <row r="498">
      <c r="A498" s="19"/>
      <c r="B498" s="19"/>
      <c r="C498" s="19"/>
      <c r="D498" s="19"/>
      <c r="E498" s="19"/>
      <c r="F498" s="19"/>
      <c r="G498" s="19"/>
      <c r="H498" s="19"/>
      <c r="I498" s="19"/>
      <c r="J498" s="19"/>
      <c r="K498" s="19"/>
      <c r="L498" s="19"/>
      <c r="M498" s="148"/>
      <c r="N498" s="19"/>
      <c r="O498" s="19"/>
      <c r="P498" s="19"/>
      <c r="Q498" s="19"/>
    </row>
    <row r="499">
      <c r="A499" s="19"/>
      <c r="B499" s="19"/>
      <c r="C499" s="19"/>
      <c r="D499" s="19"/>
      <c r="E499" s="19"/>
      <c r="F499" s="19"/>
      <c r="G499" s="19"/>
      <c r="H499" s="19"/>
      <c r="I499" s="19"/>
      <c r="J499" s="19"/>
      <c r="K499" s="19"/>
      <c r="L499" s="19"/>
      <c r="M499" s="148"/>
      <c r="N499" s="19"/>
      <c r="O499" s="19"/>
      <c r="P499" s="19"/>
      <c r="Q499" s="19"/>
    </row>
    <row r="500">
      <c r="A500" s="19"/>
      <c r="B500" s="19"/>
      <c r="C500" s="19"/>
      <c r="D500" s="19"/>
      <c r="E500" s="19"/>
      <c r="F500" s="19"/>
      <c r="G500" s="19"/>
      <c r="H500" s="19"/>
      <c r="I500" s="19"/>
      <c r="J500" s="19"/>
      <c r="K500" s="19"/>
      <c r="L500" s="19"/>
      <c r="M500" s="148"/>
      <c r="N500" s="19"/>
      <c r="O500" s="19"/>
      <c r="P500" s="19"/>
      <c r="Q500" s="19"/>
    </row>
    <row r="501">
      <c r="A501" s="19"/>
      <c r="B501" s="19"/>
      <c r="C501" s="19"/>
      <c r="D501" s="19"/>
      <c r="E501" s="19"/>
      <c r="F501" s="19"/>
      <c r="G501" s="19"/>
      <c r="H501" s="19"/>
      <c r="I501" s="19"/>
      <c r="J501" s="19"/>
      <c r="K501" s="19"/>
      <c r="L501" s="19"/>
      <c r="M501" s="148"/>
      <c r="N501" s="19"/>
      <c r="O501" s="19"/>
      <c r="P501" s="19"/>
      <c r="Q501" s="19"/>
    </row>
    <row r="502">
      <c r="A502" s="19"/>
      <c r="B502" s="19"/>
      <c r="C502" s="19"/>
      <c r="D502" s="19"/>
      <c r="E502" s="19"/>
      <c r="F502" s="19"/>
      <c r="G502" s="19"/>
      <c r="H502" s="19"/>
      <c r="I502" s="19"/>
      <c r="J502" s="19"/>
      <c r="K502" s="19"/>
      <c r="L502" s="19"/>
      <c r="M502" s="148"/>
      <c r="N502" s="19"/>
      <c r="O502" s="19"/>
      <c r="P502" s="19"/>
      <c r="Q502" s="19"/>
    </row>
    <row r="503">
      <c r="A503" s="19"/>
      <c r="B503" s="19"/>
      <c r="C503" s="19"/>
      <c r="D503" s="19"/>
      <c r="E503" s="19"/>
      <c r="F503" s="19"/>
      <c r="G503" s="19"/>
      <c r="H503" s="19"/>
      <c r="I503" s="19"/>
      <c r="J503" s="19"/>
      <c r="K503" s="19"/>
      <c r="L503" s="19"/>
      <c r="M503" s="148"/>
      <c r="N503" s="19"/>
      <c r="O503" s="19"/>
      <c r="P503" s="19"/>
      <c r="Q503" s="19"/>
    </row>
    <row r="504">
      <c r="A504" s="19"/>
      <c r="B504" s="19"/>
      <c r="C504" s="19"/>
      <c r="D504" s="19"/>
      <c r="E504" s="19"/>
      <c r="F504" s="19"/>
      <c r="G504" s="19"/>
      <c r="H504" s="19"/>
      <c r="I504" s="19"/>
      <c r="J504" s="19"/>
      <c r="K504" s="19"/>
      <c r="L504" s="19"/>
      <c r="M504" s="148"/>
      <c r="N504" s="19"/>
      <c r="O504" s="19"/>
      <c r="P504" s="19"/>
      <c r="Q504" s="19"/>
    </row>
    <row r="505">
      <c r="A505" s="19"/>
      <c r="B505" s="19"/>
      <c r="C505" s="19"/>
      <c r="D505" s="19"/>
      <c r="E505" s="19"/>
      <c r="F505" s="19"/>
      <c r="G505" s="19"/>
      <c r="H505" s="19"/>
      <c r="I505" s="19"/>
      <c r="J505" s="19"/>
      <c r="K505" s="19"/>
      <c r="L505" s="19"/>
      <c r="M505" s="148"/>
      <c r="N505" s="19"/>
      <c r="O505" s="19"/>
      <c r="P505" s="19"/>
      <c r="Q505" s="19"/>
    </row>
    <row r="506">
      <c r="A506" s="19"/>
      <c r="B506" s="19"/>
      <c r="C506" s="19"/>
      <c r="D506" s="19"/>
      <c r="E506" s="19"/>
      <c r="F506" s="19"/>
      <c r="G506" s="19"/>
      <c r="H506" s="19"/>
      <c r="I506" s="19"/>
      <c r="J506" s="19"/>
      <c r="K506" s="19"/>
      <c r="L506" s="19"/>
      <c r="M506" s="148"/>
      <c r="N506" s="19"/>
      <c r="O506" s="19"/>
      <c r="P506" s="19"/>
      <c r="Q506" s="19"/>
    </row>
    <row r="507">
      <c r="A507" s="19"/>
      <c r="B507" s="19"/>
      <c r="C507" s="19"/>
      <c r="D507" s="19"/>
      <c r="E507" s="19"/>
      <c r="F507" s="19"/>
      <c r="G507" s="19"/>
      <c r="H507" s="19"/>
      <c r="I507" s="19"/>
      <c r="J507" s="19"/>
      <c r="K507" s="19"/>
      <c r="L507" s="19"/>
      <c r="M507" s="148"/>
      <c r="N507" s="19"/>
      <c r="O507" s="19"/>
      <c r="P507" s="19"/>
      <c r="Q507" s="19"/>
    </row>
    <row r="508">
      <c r="A508" s="19"/>
      <c r="B508" s="19"/>
      <c r="C508" s="19"/>
      <c r="D508" s="19"/>
      <c r="E508" s="19"/>
      <c r="F508" s="19"/>
      <c r="G508" s="19"/>
      <c r="H508" s="19"/>
      <c r="I508" s="19"/>
      <c r="J508" s="19"/>
      <c r="K508" s="19"/>
      <c r="L508" s="19"/>
      <c r="M508" s="148"/>
      <c r="N508" s="19"/>
      <c r="O508" s="19"/>
      <c r="P508" s="19"/>
      <c r="Q508" s="19"/>
    </row>
    <row r="509">
      <c r="A509" s="19"/>
      <c r="B509" s="19"/>
      <c r="C509" s="19"/>
      <c r="D509" s="19"/>
      <c r="E509" s="19"/>
      <c r="F509" s="19"/>
      <c r="G509" s="19"/>
      <c r="H509" s="19"/>
      <c r="I509" s="19"/>
      <c r="J509" s="19"/>
      <c r="K509" s="19"/>
      <c r="L509" s="19"/>
      <c r="M509" s="148"/>
      <c r="N509" s="19"/>
      <c r="O509" s="19"/>
      <c r="P509" s="19"/>
      <c r="Q509" s="19"/>
    </row>
    <row r="510">
      <c r="A510" s="19"/>
      <c r="B510" s="19"/>
      <c r="C510" s="19"/>
      <c r="D510" s="19"/>
      <c r="E510" s="19"/>
      <c r="F510" s="19"/>
      <c r="G510" s="19"/>
      <c r="H510" s="19"/>
      <c r="I510" s="19"/>
      <c r="J510" s="19"/>
      <c r="K510" s="19"/>
      <c r="L510" s="19"/>
      <c r="M510" s="148"/>
      <c r="N510" s="19"/>
      <c r="O510" s="19"/>
      <c r="P510" s="19"/>
      <c r="Q510" s="19"/>
    </row>
    <row r="511">
      <c r="A511" s="19"/>
      <c r="B511" s="19"/>
      <c r="C511" s="19"/>
      <c r="D511" s="19"/>
      <c r="E511" s="19"/>
      <c r="F511" s="19"/>
      <c r="G511" s="19"/>
      <c r="H511" s="19"/>
      <c r="I511" s="19"/>
      <c r="J511" s="19"/>
      <c r="K511" s="19"/>
      <c r="L511" s="19"/>
      <c r="M511" s="148"/>
      <c r="N511" s="19"/>
      <c r="O511" s="19"/>
      <c r="P511" s="19"/>
      <c r="Q511" s="19"/>
    </row>
    <row r="512">
      <c r="A512" s="19"/>
      <c r="B512" s="19"/>
      <c r="C512" s="19"/>
      <c r="D512" s="19"/>
      <c r="E512" s="19"/>
      <c r="F512" s="19"/>
      <c r="G512" s="19"/>
      <c r="H512" s="19"/>
      <c r="I512" s="19"/>
      <c r="J512" s="19"/>
      <c r="K512" s="19"/>
      <c r="L512" s="19"/>
      <c r="M512" s="148"/>
      <c r="N512" s="19"/>
      <c r="O512" s="19"/>
      <c r="P512" s="19"/>
      <c r="Q512" s="19"/>
    </row>
    <row r="513">
      <c r="A513" s="19"/>
      <c r="B513" s="19"/>
      <c r="C513" s="19"/>
      <c r="D513" s="19"/>
      <c r="E513" s="19"/>
      <c r="F513" s="19"/>
      <c r="G513" s="19"/>
      <c r="H513" s="19"/>
      <c r="I513" s="19"/>
      <c r="J513" s="19"/>
      <c r="K513" s="19"/>
      <c r="L513" s="19"/>
      <c r="M513" s="148"/>
      <c r="N513" s="19"/>
      <c r="O513" s="19"/>
      <c r="P513" s="19"/>
      <c r="Q513" s="19"/>
    </row>
    <row r="514">
      <c r="A514" s="19"/>
      <c r="B514" s="19"/>
      <c r="C514" s="19"/>
      <c r="D514" s="19"/>
      <c r="E514" s="19"/>
      <c r="F514" s="19"/>
      <c r="G514" s="19"/>
      <c r="H514" s="19"/>
      <c r="I514" s="19"/>
      <c r="J514" s="19"/>
      <c r="K514" s="19"/>
      <c r="L514" s="19"/>
      <c r="M514" s="148"/>
      <c r="N514" s="19"/>
      <c r="O514" s="19"/>
      <c r="P514" s="19"/>
      <c r="Q514" s="19"/>
    </row>
    <row r="515">
      <c r="A515" s="19"/>
      <c r="B515" s="19"/>
      <c r="C515" s="19"/>
      <c r="D515" s="19"/>
      <c r="E515" s="19"/>
      <c r="F515" s="19"/>
      <c r="G515" s="19"/>
      <c r="H515" s="19"/>
      <c r="I515" s="19"/>
      <c r="J515" s="19"/>
      <c r="K515" s="19"/>
      <c r="L515" s="19"/>
      <c r="M515" s="148"/>
      <c r="N515" s="19"/>
      <c r="O515" s="19"/>
      <c r="P515" s="19"/>
      <c r="Q515" s="19"/>
    </row>
    <row r="516">
      <c r="A516" s="19"/>
      <c r="B516" s="19"/>
      <c r="C516" s="19"/>
      <c r="D516" s="19"/>
      <c r="E516" s="19"/>
      <c r="F516" s="19"/>
      <c r="G516" s="19"/>
      <c r="H516" s="19"/>
      <c r="I516" s="19"/>
      <c r="J516" s="19"/>
      <c r="K516" s="19"/>
      <c r="L516" s="19"/>
      <c r="M516" s="148"/>
      <c r="N516" s="19"/>
      <c r="O516" s="19"/>
      <c r="P516" s="19"/>
      <c r="Q516" s="19"/>
    </row>
    <row r="517">
      <c r="A517" s="19"/>
      <c r="B517" s="19"/>
      <c r="C517" s="19"/>
      <c r="D517" s="19"/>
      <c r="E517" s="19"/>
      <c r="F517" s="19"/>
      <c r="G517" s="19"/>
      <c r="H517" s="19"/>
      <c r="I517" s="19"/>
      <c r="J517" s="19"/>
      <c r="K517" s="19"/>
      <c r="L517" s="19"/>
      <c r="M517" s="148"/>
      <c r="N517" s="19"/>
      <c r="O517" s="19"/>
      <c r="P517" s="19"/>
      <c r="Q517" s="19"/>
    </row>
    <row r="518">
      <c r="A518" s="19"/>
      <c r="B518" s="19"/>
      <c r="C518" s="19"/>
      <c r="D518" s="19"/>
      <c r="E518" s="19"/>
      <c r="F518" s="19"/>
      <c r="G518" s="19"/>
      <c r="H518" s="19"/>
      <c r="I518" s="19"/>
      <c r="J518" s="19"/>
      <c r="K518" s="19"/>
      <c r="L518" s="19"/>
      <c r="M518" s="148"/>
      <c r="N518" s="19"/>
      <c r="O518" s="19"/>
      <c r="P518" s="19"/>
      <c r="Q518" s="19"/>
    </row>
    <row r="519">
      <c r="A519" s="19"/>
      <c r="B519" s="19"/>
      <c r="C519" s="19"/>
      <c r="D519" s="19"/>
      <c r="E519" s="19"/>
      <c r="F519" s="19"/>
      <c r="G519" s="19"/>
      <c r="H519" s="19"/>
      <c r="I519" s="19"/>
      <c r="J519" s="19"/>
      <c r="K519" s="19"/>
      <c r="L519" s="19"/>
      <c r="M519" s="148"/>
      <c r="N519" s="19"/>
      <c r="O519" s="19"/>
      <c r="P519" s="19"/>
      <c r="Q519" s="19"/>
    </row>
    <row r="520">
      <c r="A520" s="19"/>
      <c r="B520" s="19"/>
      <c r="C520" s="19"/>
      <c r="D520" s="19"/>
      <c r="E520" s="19"/>
      <c r="F520" s="19"/>
      <c r="G520" s="19"/>
      <c r="H520" s="19"/>
      <c r="I520" s="19"/>
      <c r="J520" s="19"/>
      <c r="K520" s="19"/>
      <c r="L520" s="19"/>
      <c r="M520" s="148"/>
      <c r="N520" s="19"/>
      <c r="O520" s="19"/>
      <c r="P520" s="19"/>
      <c r="Q520" s="19"/>
    </row>
    <row r="521">
      <c r="A521" s="19"/>
      <c r="B521" s="19"/>
      <c r="C521" s="19"/>
      <c r="D521" s="19"/>
      <c r="E521" s="19"/>
      <c r="F521" s="19"/>
      <c r="G521" s="19"/>
      <c r="H521" s="19"/>
      <c r="I521" s="19"/>
      <c r="J521" s="19"/>
      <c r="K521" s="19"/>
      <c r="L521" s="19"/>
      <c r="M521" s="148"/>
      <c r="N521" s="19"/>
      <c r="O521" s="19"/>
      <c r="P521" s="19"/>
      <c r="Q521" s="19"/>
    </row>
    <row r="522">
      <c r="A522" s="19"/>
      <c r="B522" s="19"/>
      <c r="C522" s="19"/>
      <c r="D522" s="19"/>
      <c r="E522" s="19"/>
      <c r="F522" s="19"/>
      <c r="G522" s="19"/>
      <c r="H522" s="19"/>
      <c r="I522" s="19"/>
      <c r="J522" s="19"/>
      <c r="K522" s="19"/>
      <c r="L522" s="19"/>
      <c r="M522" s="148"/>
      <c r="N522" s="19"/>
      <c r="O522" s="19"/>
      <c r="P522" s="19"/>
      <c r="Q522" s="19"/>
    </row>
    <row r="523">
      <c r="A523" s="19"/>
      <c r="B523" s="19"/>
      <c r="C523" s="19"/>
      <c r="D523" s="19"/>
      <c r="E523" s="19"/>
      <c r="F523" s="19"/>
      <c r="G523" s="19"/>
      <c r="H523" s="19"/>
      <c r="I523" s="19"/>
      <c r="J523" s="19"/>
      <c r="K523" s="19"/>
      <c r="L523" s="19"/>
      <c r="M523" s="148"/>
      <c r="N523" s="19"/>
      <c r="O523" s="19"/>
      <c r="P523" s="19"/>
      <c r="Q523" s="19"/>
    </row>
    <row r="524">
      <c r="A524" s="19"/>
      <c r="B524" s="19"/>
      <c r="C524" s="19"/>
      <c r="D524" s="19"/>
      <c r="E524" s="19"/>
      <c r="F524" s="19"/>
      <c r="G524" s="19"/>
      <c r="H524" s="19"/>
      <c r="I524" s="19"/>
      <c r="J524" s="19"/>
      <c r="K524" s="19"/>
      <c r="L524" s="19"/>
      <c r="M524" s="148"/>
      <c r="N524" s="19"/>
      <c r="O524" s="19"/>
      <c r="P524" s="19"/>
      <c r="Q524" s="19"/>
    </row>
    <row r="525">
      <c r="A525" s="19"/>
      <c r="B525" s="19"/>
      <c r="C525" s="19"/>
      <c r="D525" s="19"/>
      <c r="E525" s="19"/>
      <c r="F525" s="19"/>
      <c r="G525" s="19"/>
      <c r="H525" s="19"/>
      <c r="I525" s="19"/>
      <c r="J525" s="19"/>
      <c r="K525" s="19"/>
      <c r="L525" s="19"/>
      <c r="M525" s="148"/>
      <c r="N525" s="19"/>
      <c r="O525" s="19"/>
      <c r="P525" s="19"/>
      <c r="Q525" s="19"/>
    </row>
    <row r="526">
      <c r="A526" s="19"/>
      <c r="B526" s="19"/>
      <c r="C526" s="19"/>
      <c r="D526" s="19"/>
      <c r="E526" s="19"/>
      <c r="F526" s="19"/>
      <c r="G526" s="19"/>
      <c r="H526" s="19"/>
      <c r="I526" s="19"/>
      <c r="J526" s="19"/>
      <c r="K526" s="19"/>
      <c r="L526" s="19"/>
      <c r="M526" s="148"/>
      <c r="N526" s="19"/>
      <c r="O526" s="19"/>
      <c r="P526" s="19"/>
      <c r="Q526" s="19"/>
    </row>
    <row r="527">
      <c r="A527" s="19"/>
      <c r="B527" s="19"/>
      <c r="C527" s="19"/>
      <c r="D527" s="19"/>
      <c r="E527" s="19"/>
      <c r="F527" s="19"/>
      <c r="G527" s="19"/>
      <c r="H527" s="19"/>
      <c r="I527" s="19"/>
      <c r="J527" s="19"/>
      <c r="K527" s="19"/>
      <c r="L527" s="19"/>
      <c r="M527" s="148"/>
      <c r="N527" s="19"/>
      <c r="O527" s="19"/>
      <c r="P527" s="19"/>
      <c r="Q527" s="19"/>
    </row>
    <row r="528">
      <c r="A528" s="19"/>
      <c r="B528" s="19"/>
      <c r="C528" s="19"/>
      <c r="D528" s="19"/>
      <c r="E528" s="19"/>
      <c r="F528" s="19"/>
      <c r="G528" s="19"/>
      <c r="H528" s="19"/>
      <c r="I528" s="19"/>
      <c r="J528" s="19"/>
      <c r="K528" s="19"/>
      <c r="L528" s="19"/>
      <c r="M528" s="148"/>
      <c r="N528" s="19"/>
      <c r="O528" s="19"/>
      <c r="P528" s="19"/>
      <c r="Q528" s="19"/>
    </row>
    <row r="529">
      <c r="A529" s="19"/>
      <c r="B529" s="19"/>
      <c r="C529" s="19"/>
      <c r="D529" s="19"/>
      <c r="E529" s="19"/>
      <c r="F529" s="19"/>
      <c r="G529" s="19"/>
      <c r="H529" s="19"/>
      <c r="I529" s="19"/>
      <c r="J529" s="19"/>
      <c r="K529" s="19"/>
      <c r="L529" s="19"/>
      <c r="M529" s="148"/>
      <c r="N529" s="19"/>
      <c r="O529" s="19"/>
      <c r="P529" s="19"/>
      <c r="Q529" s="19"/>
    </row>
    <row r="530">
      <c r="A530" s="19"/>
      <c r="B530" s="19"/>
      <c r="C530" s="19"/>
      <c r="D530" s="19"/>
      <c r="E530" s="19"/>
      <c r="F530" s="19"/>
      <c r="G530" s="19"/>
      <c r="H530" s="19"/>
      <c r="I530" s="19"/>
      <c r="J530" s="19"/>
      <c r="K530" s="19"/>
      <c r="L530" s="19"/>
      <c r="M530" s="148"/>
      <c r="N530" s="19"/>
      <c r="O530" s="19"/>
      <c r="P530" s="19"/>
      <c r="Q530" s="19"/>
    </row>
    <row r="531">
      <c r="A531" s="19"/>
      <c r="B531" s="19"/>
      <c r="C531" s="19"/>
      <c r="D531" s="19"/>
      <c r="E531" s="19"/>
      <c r="F531" s="19"/>
      <c r="G531" s="19"/>
      <c r="H531" s="19"/>
      <c r="I531" s="19"/>
      <c r="J531" s="19"/>
      <c r="K531" s="19"/>
      <c r="L531" s="19"/>
      <c r="M531" s="148"/>
      <c r="N531" s="19"/>
      <c r="O531" s="19"/>
      <c r="P531" s="19"/>
      <c r="Q531" s="19"/>
    </row>
    <row r="532">
      <c r="A532" s="19"/>
      <c r="B532" s="19"/>
      <c r="C532" s="19"/>
      <c r="D532" s="19"/>
      <c r="E532" s="19"/>
      <c r="F532" s="19"/>
      <c r="G532" s="19"/>
      <c r="H532" s="19"/>
      <c r="I532" s="19"/>
      <c r="J532" s="19"/>
      <c r="K532" s="19"/>
      <c r="L532" s="19"/>
      <c r="M532" s="148"/>
      <c r="N532" s="19"/>
      <c r="O532" s="19"/>
      <c r="P532" s="19"/>
      <c r="Q532" s="19"/>
    </row>
    <row r="533">
      <c r="A533" s="19"/>
      <c r="B533" s="19"/>
      <c r="C533" s="19"/>
      <c r="D533" s="19"/>
      <c r="E533" s="19"/>
      <c r="F533" s="19"/>
      <c r="G533" s="19"/>
      <c r="H533" s="19"/>
      <c r="I533" s="19"/>
      <c r="J533" s="19"/>
      <c r="K533" s="19"/>
      <c r="L533" s="19"/>
      <c r="M533" s="148"/>
      <c r="N533" s="19"/>
      <c r="O533" s="19"/>
      <c r="P533" s="19"/>
      <c r="Q533" s="19"/>
    </row>
    <row r="534">
      <c r="A534" s="19"/>
      <c r="B534" s="19"/>
      <c r="C534" s="19"/>
      <c r="D534" s="19"/>
      <c r="E534" s="19"/>
      <c r="F534" s="19"/>
      <c r="G534" s="19"/>
      <c r="H534" s="19"/>
      <c r="I534" s="19"/>
      <c r="J534" s="19"/>
      <c r="K534" s="19"/>
      <c r="L534" s="19"/>
      <c r="M534" s="148"/>
      <c r="N534" s="19"/>
      <c r="O534" s="19"/>
      <c r="P534" s="19"/>
      <c r="Q534" s="19"/>
    </row>
    <row r="535">
      <c r="A535" s="19"/>
      <c r="B535" s="19"/>
      <c r="C535" s="19"/>
      <c r="D535" s="19"/>
      <c r="E535" s="19"/>
      <c r="F535" s="19"/>
      <c r="G535" s="19"/>
      <c r="H535" s="19"/>
      <c r="I535" s="19"/>
      <c r="J535" s="19"/>
      <c r="K535" s="19"/>
      <c r="L535" s="19"/>
      <c r="M535" s="148"/>
      <c r="N535" s="19"/>
      <c r="O535" s="19"/>
      <c r="P535" s="19"/>
      <c r="Q535" s="19"/>
    </row>
    <row r="536">
      <c r="A536" s="19"/>
      <c r="B536" s="19"/>
      <c r="C536" s="19"/>
      <c r="D536" s="19"/>
      <c r="E536" s="19"/>
      <c r="F536" s="19"/>
      <c r="G536" s="19"/>
      <c r="H536" s="19"/>
      <c r="I536" s="19"/>
      <c r="J536" s="19"/>
      <c r="K536" s="19"/>
      <c r="L536" s="19"/>
      <c r="M536" s="148"/>
      <c r="N536" s="19"/>
      <c r="O536" s="19"/>
      <c r="P536" s="19"/>
      <c r="Q536" s="19"/>
    </row>
    <row r="537">
      <c r="A537" s="19"/>
      <c r="B537" s="19"/>
      <c r="C537" s="19"/>
      <c r="D537" s="19"/>
      <c r="E537" s="19"/>
      <c r="F537" s="19"/>
      <c r="G537" s="19"/>
      <c r="H537" s="19"/>
      <c r="I537" s="19"/>
      <c r="J537" s="19"/>
      <c r="K537" s="19"/>
      <c r="L537" s="19"/>
      <c r="M537" s="148"/>
      <c r="N537" s="19"/>
      <c r="O537" s="19"/>
      <c r="P537" s="19"/>
      <c r="Q537" s="19"/>
    </row>
    <row r="538">
      <c r="A538" s="19"/>
      <c r="B538" s="19"/>
      <c r="C538" s="19"/>
      <c r="D538" s="19"/>
      <c r="E538" s="19"/>
      <c r="F538" s="19"/>
      <c r="G538" s="19"/>
      <c r="H538" s="19"/>
      <c r="I538" s="19"/>
      <c r="J538" s="19"/>
      <c r="K538" s="19"/>
      <c r="L538" s="19"/>
      <c r="M538" s="148"/>
      <c r="N538" s="19"/>
      <c r="O538" s="19"/>
      <c r="P538" s="19"/>
      <c r="Q538" s="19"/>
    </row>
    <row r="539">
      <c r="A539" s="19"/>
      <c r="B539" s="19"/>
      <c r="C539" s="19"/>
      <c r="D539" s="19"/>
      <c r="E539" s="19"/>
      <c r="F539" s="19"/>
      <c r="G539" s="19"/>
      <c r="H539" s="19"/>
      <c r="I539" s="19"/>
      <c r="J539" s="19"/>
      <c r="K539" s="19"/>
      <c r="L539" s="19"/>
      <c r="M539" s="148"/>
      <c r="N539" s="19"/>
      <c r="O539" s="19"/>
      <c r="P539" s="19"/>
      <c r="Q539" s="19"/>
    </row>
    <row r="540">
      <c r="A540" s="19"/>
      <c r="B540" s="19"/>
      <c r="C540" s="19"/>
      <c r="D540" s="19"/>
      <c r="E540" s="19"/>
      <c r="F540" s="19"/>
      <c r="G540" s="19"/>
      <c r="H540" s="19"/>
      <c r="I540" s="19"/>
      <c r="J540" s="19"/>
      <c r="K540" s="19"/>
      <c r="L540" s="19"/>
      <c r="M540" s="148"/>
      <c r="N540" s="19"/>
      <c r="O540" s="19"/>
      <c r="P540" s="19"/>
      <c r="Q540" s="19"/>
    </row>
    <row r="541">
      <c r="A541" s="19"/>
      <c r="B541" s="19"/>
      <c r="C541" s="19"/>
      <c r="D541" s="19"/>
      <c r="E541" s="19"/>
      <c r="F541" s="19"/>
      <c r="G541" s="19"/>
      <c r="H541" s="19"/>
      <c r="I541" s="19"/>
      <c r="J541" s="19"/>
      <c r="K541" s="19"/>
      <c r="L541" s="19"/>
      <c r="M541" s="148"/>
      <c r="N541" s="19"/>
      <c r="O541" s="19"/>
      <c r="P541" s="19"/>
      <c r="Q541" s="19"/>
    </row>
    <row r="542">
      <c r="A542" s="19"/>
      <c r="B542" s="19"/>
      <c r="C542" s="19"/>
      <c r="D542" s="19"/>
      <c r="E542" s="19"/>
      <c r="F542" s="19"/>
      <c r="G542" s="19"/>
      <c r="H542" s="19"/>
      <c r="I542" s="19"/>
      <c r="J542" s="19"/>
      <c r="K542" s="19"/>
      <c r="L542" s="19"/>
      <c r="M542" s="148"/>
      <c r="N542" s="19"/>
      <c r="O542" s="19"/>
      <c r="P542" s="19"/>
      <c r="Q542" s="19"/>
    </row>
    <row r="543">
      <c r="A543" s="19"/>
      <c r="B543" s="19"/>
      <c r="C543" s="19"/>
      <c r="D543" s="19"/>
      <c r="E543" s="19"/>
      <c r="F543" s="19"/>
      <c r="G543" s="19"/>
      <c r="H543" s="19"/>
      <c r="I543" s="19"/>
      <c r="J543" s="19"/>
      <c r="K543" s="19"/>
      <c r="L543" s="19"/>
      <c r="M543" s="148"/>
      <c r="N543" s="19"/>
      <c r="O543" s="19"/>
      <c r="P543" s="19"/>
      <c r="Q543" s="19"/>
    </row>
    <row r="544">
      <c r="A544" s="19"/>
      <c r="B544" s="19"/>
      <c r="C544" s="19"/>
      <c r="D544" s="19"/>
      <c r="E544" s="19"/>
      <c r="F544" s="19"/>
      <c r="G544" s="19"/>
      <c r="H544" s="19"/>
      <c r="I544" s="19"/>
      <c r="J544" s="19"/>
      <c r="K544" s="19"/>
      <c r="L544" s="19"/>
      <c r="M544" s="148"/>
      <c r="N544" s="19"/>
      <c r="O544" s="19"/>
      <c r="P544" s="19"/>
      <c r="Q544" s="19"/>
    </row>
    <row r="545">
      <c r="A545" s="19"/>
      <c r="B545" s="19"/>
      <c r="C545" s="19"/>
      <c r="D545" s="19"/>
      <c r="E545" s="19"/>
      <c r="F545" s="19"/>
      <c r="G545" s="19"/>
      <c r="H545" s="19"/>
      <c r="I545" s="19"/>
      <c r="J545" s="19"/>
      <c r="K545" s="19"/>
      <c r="L545" s="19"/>
      <c r="M545" s="148"/>
      <c r="N545" s="19"/>
      <c r="O545" s="19"/>
      <c r="P545" s="19"/>
      <c r="Q545" s="19"/>
    </row>
    <row r="546">
      <c r="A546" s="19"/>
      <c r="B546" s="19"/>
      <c r="C546" s="19"/>
      <c r="D546" s="19"/>
      <c r="E546" s="19"/>
      <c r="F546" s="19"/>
      <c r="G546" s="19"/>
      <c r="H546" s="19"/>
      <c r="I546" s="19"/>
      <c r="J546" s="19"/>
      <c r="K546" s="19"/>
      <c r="L546" s="19"/>
      <c r="M546" s="148"/>
      <c r="N546" s="19"/>
      <c r="O546" s="19"/>
      <c r="P546" s="19"/>
      <c r="Q546" s="19"/>
    </row>
    <row r="547">
      <c r="A547" s="19"/>
      <c r="B547" s="19"/>
      <c r="C547" s="19"/>
      <c r="D547" s="19"/>
      <c r="E547" s="19"/>
      <c r="F547" s="19"/>
      <c r="G547" s="19"/>
      <c r="H547" s="19"/>
      <c r="I547" s="19"/>
      <c r="J547" s="19"/>
      <c r="K547" s="19"/>
      <c r="L547" s="19"/>
      <c r="M547" s="148"/>
      <c r="N547" s="19"/>
      <c r="O547" s="19"/>
      <c r="P547" s="19"/>
      <c r="Q547" s="19"/>
    </row>
    <row r="548">
      <c r="A548" s="19"/>
      <c r="B548" s="19"/>
      <c r="C548" s="19"/>
      <c r="D548" s="19"/>
      <c r="E548" s="19"/>
      <c r="F548" s="19"/>
      <c r="G548" s="19"/>
      <c r="H548" s="19"/>
      <c r="I548" s="19"/>
      <c r="J548" s="19"/>
      <c r="K548" s="19"/>
      <c r="L548" s="19"/>
      <c r="M548" s="148"/>
      <c r="N548" s="19"/>
      <c r="O548" s="19"/>
      <c r="P548" s="19"/>
      <c r="Q548" s="19"/>
    </row>
    <row r="549">
      <c r="A549" s="19"/>
      <c r="B549" s="19"/>
      <c r="C549" s="19"/>
      <c r="D549" s="19"/>
      <c r="E549" s="19"/>
      <c r="F549" s="19"/>
      <c r="G549" s="19"/>
      <c r="H549" s="19"/>
      <c r="I549" s="19"/>
      <c r="J549" s="19"/>
      <c r="K549" s="19"/>
      <c r="L549" s="19"/>
      <c r="M549" s="148"/>
      <c r="N549" s="19"/>
      <c r="O549" s="19"/>
      <c r="P549" s="19"/>
      <c r="Q549" s="19"/>
    </row>
    <row r="550">
      <c r="A550" s="19"/>
      <c r="B550" s="19"/>
      <c r="C550" s="19"/>
      <c r="D550" s="19"/>
      <c r="E550" s="19"/>
      <c r="F550" s="19"/>
      <c r="G550" s="19"/>
      <c r="H550" s="19"/>
      <c r="I550" s="19"/>
      <c r="J550" s="19"/>
      <c r="K550" s="19"/>
      <c r="L550" s="19"/>
      <c r="M550" s="148"/>
      <c r="N550" s="19"/>
      <c r="O550" s="19"/>
      <c r="P550" s="19"/>
      <c r="Q550" s="19"/>
    </row>
    <row r="551">
      <c r="A551" s="19"/>
      <c r="B551" s="19"/>
      <c r="C551" s="19"/>
      <c r="D551" s="19"/>
      <c r="E551" s="19"/>
      <c r="F551" s="19"/>
      <c r="G551" s="19"/>
      <c r="H551" s="19"/>
      <c r="I551" s="19"/>
      <c r="J551" s="19"/>
      <c r="K551" s="19"/>
      <c r="L551" s="19"/>
      <c r="M551" s="148"/>
      <c r="N551" s="19"/>
      <c r="O551" s="19"/>
      <c r="P551" s="19"/>
      <c r="Q551" s="19"/>
    </row>
    <row r="552">
      <c r="A552" s="19"/>
      <c r="B552" s="19"/>
      <c r="C552" s="19"/>
      <c r="D552" s="19"/>
      <c r="E552" s="19"/>
      <c r="F552" s="19"/>
      <c r="G552" s="19"/>
      <c r="H552" s="19"/>
      <c r="I552" s="19"/>
      <c r="J552" s="19"/>
      <c r="K552" s="19"/>
      <c r="L552" s="19"/>
      <c r="M552" s="148"/>
      <c r="N552" s="19"/>
      <c r="O552" s="19"/>
      <c r="P552" s="19"/>
      <c r="Q552" s="19"/>
    </row>
    <row r="553">
      <c r="A553" s="19"/>
      <c r="B553" s="19"/>
      <c r="C553" s="19"/>
      <c r="D553" s="19"/>
      <c r="E553" s="19"/>
      <c r="F553" s="19"/>
      <c r="G553" s="19"/>
      <c r="H553" s="19"/>
      <c r="I553" s="19"/>
      <c r="J553" s="19"/>
      <c r="K553" s="19"/>
      <c r="L553" s="19"/>
      <c r="M553" s="148"/>
      <c r="N553" s="19"/>
      <c r="O553" s="19"/>
      <c r="P553" s="19"/>
      <c r="Q553" s="19"/>
    </row>
    <row r="554">
      <c r="A554" s="19"/>
      <c r="B554" s="19"/>
      <c r="C554" s="19"/>
      <c r="D554" s="19"/>
      <c r="E554" s="19"/>
      <c r="F554" s="19"/>
      <c r="G554" s="19"/>
      <c r="H554" s="19"/>
      <c r="I554" s="19"/>
      <c r="J554" s="19"/>
      <c r="K554" s="19"/>
      <c r="L554" s="19"/>
      <c r="M554" s="148"/>
      <c r="N554" s="19"/>
      <c r="O554" s="19"/>
      <c r="P554" s="19"/>
      <c r="Q554" s="19"/>
    </row>
    <row r="555">
      <c r="A555" s="19"/>
      <c r="B555" s="19"/>
      <c r="C555" s="19"/>
      <c r="D555" s="19"/>
      <c r="E555" s="19"/>
      <c r="F555" s="19"/>
      <c r="G555" s="19"/>
      <c r="H555" s="19"/>
      <c r="I555" s="19"/>
      <c r="J555" s="19"/>
      <c r="K555" s="19"/>
      <c r="L555" s="19"/>
      <c r="M555" s="148"/>
      <c r="N555" s="19"/>
      <c r="O555" s="19"/>
      <c r="P555" s="19"/>
      <c r="Q555" s="19"/>
    </row>
    <row r="556">
      <c r="A556" s="19"/>
      <c r="B556" s="19"/>
      <c r="C556" s="19"/>
      <c r="D556" s="19"/>
      <c r="E556" s="19"/>
      <c r="F556" s="19"/>
      <c r="G556" s="19"/>
      <c r="H556" s="19"/>
      <c r="I556" s="19"/>
      <c r="J556" s="19"/>
      <c r="K556" s="19"/>
      <c r="L556" s="19"/>
      <c r="M556" s="148"/>
      <c r="N556" s="19"/>
      <c r="O556" s="19"/>
      <c r="P556" s="19"/>
      <c r="Q556" s="19"/>
    </row>
    <row r="557">
      <c r="A557" s="19"/>
      <c r="B557" s="19"/>
      <c r="C557" s="19"/>
      <c r="D557" s="19"/>
      <c r="E557" s="19"/>
      <c r="F557" s="19"/>
      <c r="G557" s="19"/>
      <c r="H557" s="19"/>
      <c r="I557" s="19"/>
      <c r="J557" s="19"/>
      <c r="K557" s="19"/>
      <c r="L557" s="19"/>
      <c r="M557" s="148"/>
      <c r="N557" s="19"/>
      <c r="O557" s="19"/>
      <c r="P557" s="19"/>
      <c r="Q557" s="19"/>
    </row>
    <row r="558">
      <c r="A558" s="19"/>
      <c r="B558" s="19"/>
      <c r="C558" s="19"/>
      <c r="D558" s="19"/>
      <c r="E558" s="19"/>
      <c r="F558" s="19"/>
      <c r="G558" s="19"/>
      <c r="H558" s="19"/>
      <c r="I558" s="19"/>
      <c r="J558" s="19"/>
      <c r="K558" s="19"/>
      <c r="L558" s="19"/>
      <c r="M558" s="148"/>
      <c r="N558" s="19"/>
      <c r="O558" s="19"/>
      <c r="P558" s="19"/>
      <c r="Q558" s="19"/>
    </row>
    <row r="559">
      <c r="A559" s="19"/>
      <c r="B559" s="19"/>
      <c r="C559" s="19"/>
      <c r="D559" s="19"/>
      <c r="E559" s="19"/>
      <c r="F559" s="19"/>
      <c r="G559" s="19"/>
      <c r="H559" s="19"/>
      <c r="I559" s="19"/>
      <c r="J559" s="19"/>
      <c r="K559" s="19"/>
      <c r="L559" s="19"/>
      <c r="M559" s="148"/>
      <c r="N559" s="19"/>
      <c r="O559" s="19"/>
      <c r="P559" s="19"/>
      <c r="Q559" s="19"/>
    </row>
    <row r="560">
      <c r="A560" s="19"/>
      <c r="B560" s="19"/>
      <c r="C560" s="19"/>
      <c r="D560" s="19"/>
      <c r="E560" s="19"/>
      <c r="F560" s="19"/>
      <c r="G560" s="19"/>
      <c r="H560" s="19"/>
      <c r="I560" s="19"/>
      <c r="J560" s="19"/>
      <c r="K560" s="19"/>
      <c r="L560" s="19"/>
      <c r="M560" s="148"/>
      <c r="N560" s="19"/>
      <c r="O560" s="19"/>
      <c r="P560" s="19"/>
      <c r="Q560" s="19"/>
    </row>
    <row r="561">
      <c r="A561" s="19"/>
      <c r="B561" s="19"/>
      <c r="C561" s="19"/>
      <c r="D561" s="19"/>
      <c r="E561" s="19"/>
      <c r="F561" s="19"/>
      <c r="G561" s="19"/>
      <c r="H561" s="19"/>
      <c r="I561" s="19"/>
      <c r="J561" s="19"/>
      <c r="K561" s="19"/>
      <c r="L561" s="19"/>
      <c r="M561" s="148"/>
      <c r="N561" s="19"/>
      <c r="O561" s="19"/>
      <c r="P561" s="19"/>
      <c r="Q561" s="19"/>
    </row>
    <row r="562">
      <c r="A562" s="19"/>
      <c r="B562" s="19"/>
      <c r="C562" s="19"/>
      <c r="D562" s="19"/>
      <c r="E562" s="19"/>
      <c r="F562" s="19"/>
      <c r="G562" s="19"/>
      <c r="H562" s="19"/>
      <c r="I562" s="19"/>
      <c r="J562" s="19"/>
      <c r="K562" s="19"/>
      <c r="L562" s="19"/>
      <c r="M562" s="148"/>
      <c r="N562" s="19"/>
      <c r="O562" s="19"/>
      <c r="P562" s="19"/>
      <c r="Q562" s="19"/>
    </row>
    <row r="563">
      <c r="A563" s="19"/>
      <c r="B563" s="19"/>
      <c r="C563" s="19"/>
      <c r="D563" s="19"/>
      <c r="E563" s="19"/>
      <c r="F563" s="19"/>
      <c r="G563" s="19"/>
      <c r="H563" s="19"/>
      <c r="I563" s="19"/>
      <c r="J563" s="19"/>
      <c r="K563" s="19"/>
      <c r="L563" s="19"/>
      <c r="M563" s="148"/>
      <c r="N563" s="19"/>
      <c r="O563" s="19"/>
      <c r="P563" s="19"/>
      <c r="Q563" s="19"/>
    </row>
    <row r="564">
      <c r="A564" s="19"/>
      <c r="B564" s="19"/>
      <c r="C564" s="19"/>
      <c r="D564" s="19"/>
      <c r="E564" s="19"/>
      <c r="F564" s="19"/>
      <c r="G564" s="19"/>
      <c r="H564" s="19"/>
      <c r="I564" s="19"/>
      <c r="J564" s="19"/>
      <c r="K564" s="19"/>
      <c r="L564" s="19"/>
      <c r="M564" s="148"/>
      <c r="N564" s="19"/>
      <c r="O564" s="19"/>
      <c r="P564" s="19"/>
      <c r="Q564" s="19"/>
    </row>
    <row r="565">
      <c r="A565" s="19"/>
      <c r="B565" s="19"/>
      <c r="C565" s="19"/>
      <c r="D565" s="19"/>
      <c r="E565" s="19"/>
      <c r="F565" s="19"/>
      <c r="G565" s="19"/>
      <c r="H565" s="19"/>
      <c r="I565" s="19"/>
      <c r="J565" s="19"/>
      <c r="K565" s="19"/>
      <c r="L565" s="19"/>
      <c r="M565" s="148"/>
      <c r="N565" s="19"/>
      <c r="O565" s="19"/>
      <c r="P565" s="19"/>
      <c r="Q565" s="19"/>
    </row>
    <row r="566">
      <c r="A566" s="19"/>
      <c r="B566" s="19"/>
      <c r="C566" s="19"/>
      <c r="D566" s="19"/>
      <c r="E566" s="19"/>
      <c r="F566" s="19"/>
      <c r="G566" s="19"/>
      <c r="H566" s="19"/>
      <c r="I566" s="19"/>
      <c r="J566" s="19"/>
      <c r="K566" s="19"/>
      <c r="L566" s="19"/>
      <c r="M566" s="148"/>
      <c r="N566" s="19"/>
      <c r="O566" s="19"/>
      <c r="P566" s="19"/>
      <c r="Q566" s="19"/>
    </row>
    <row r="567">
      <c r="A567" s="19"/>
      <c r="B567" s="19"/>
      <c r="C567" s="19"/>
      <c r="D567" s="19"/>
      <c r="E567" s="19"/>
      <c r="F567" s="19"/>
      <c r="G567" s="19"/>
      <c r="H567" s="19"/>
      <c r="I567" s="19"/>
      <c r="J567" s="19"/>
      <c r="K567" s="19"/>
      <c r="L567" s="19"/>
      <c r="M567" s="148"/>
      <c r="N567" s="19"/>
      <c r="O567" s="19"/>
      <c r="P567" s="19"/>
      <c r="Q567" s="19"/>
    </row>
    <row r="568">
      <c r="A568" s="19"/>
      <c r="B568" s="19"/>
      <c r="C568" s="19"/>
      <c r="D568" s="19"/>
      <c r="E568" s="19"/>
      <c r="F568" s="19"/>
      <c r="G568" s="19"/>
      <c r="H568" s="19"/>
      <c r="I568" s="19"/>
      <c r="J568" s="19"/>
      <c r="K568" s="19"/>
      <c r="L568" s="19"/>
      <c r="M568" s="148"/>
      <c r="N568" s="19"/>
      <c r="O568" s="19"/>
      <c r="P568" s="19"/>
      <c r="Q568" s="19"/>
    </row>
    <row r="569">
      <c r="A569" s="19"/>
      <c r="B569" s="19"/>
      <c r="C569" s="19"/>
      <c r="D569" s="19"/>
      <c r="E569" s="19"/>
      <c r="F569" s="19"/>
      <c r="G569" s="19"/>
      <c r="H569" s="19"/>
      <c r="I569" s="19"/>
      <c r="J569" s="19"/>
      <c r="K569" s="19"/>
      <c r="L569" s="19"/>
      <c r="M569" s="148"/>
      <c r="N569" s="19"/>
      <c r="O569" s="19"/>
      <c r="P569" s="19"/>
      <c r="Q569" s="19"/>
    </row>
    <row r="570">
      <c r="A570" s="19"/>
      <c r="B570" s="19"/>
      <c r="C570" s="19"/>
      <c r="D570" s="19"/>
      <c r="E570" s="19"/>
      <c r="F570" s="19"/>
      <c r="G570" s="19"/>
      <c r="H570" s="19"/>
      <c r="I570" s="19"/>
      <c r="J570" s="19"/>
      <c r="K570" s="19"/>
      <c r="L570" s="19"/>
      <c r="M570" s="148"/>
      <c r="N570" s="19"/>
      <c r="O570" s="19"/>
      <c r="P570" s="19"/>
      <c r="Q570" s="19"/>
    </row>
    <row r="571">
      <c r="A571" s="19"/>
      <c r="B571" s="19"/>
      <c r="C571" s="19"/>
      <c r="D571" s="19"/>
      <c r="E571" s="19"/>
      <c r="F571" s="19"/>
      <c r="G571" s="19"/>
      <c r="H571" s="19"/>
      <c r="I571" s="19"/>
      <c r="J571" s="19"/>
      <c r="K571" s="19"/>
      <c r="L571" s="19"/>
      <c r="M571" s="148"/>
      <c r="N571" s="19"/>
      <c r="O571" s="19"/>
      <c r="P571" s="19"/>
      <c r="Q571" s="19"/>
    </row>
    <row r="572">
      <c r="A572" s="19"/>
      <c r="B572" s="19"/>
      <c r="C572" s="19"/>
      <c r="D572" s="19"/>
      <c r="E572" s="19"/>
      <c r="F572" s="19"/>
      <c r="G572" s="19"/>
      <c r="H572" s="19"/>
      <c r="I572" s="19"/>
      <c r="J572" s="19"/>
      <c r="K572" s="19"/>
      <c r="L572" s="19"/>
      <c r="M572" s="148"/>
      <c r="N572" s="19"/>
      <c r="O572" s="19"/>
      <c r="P572" s="19"/>
      <c r="Q572" s="19"/>
    </row>
    <row r="573">
      <c r="A573" s="19"/>
      <c r="B573" s="19"/>
      <c r="C573" s="19"/>
      <c r="D573" s="19"/>
      <c r="E573" s="19"/>
      <c r="F573" s="19"/>
      <c r="G573" s="19"/>
      <c r="H573" s="19"/>
      <c r="I573" s="19"/>
      <c r="J573" s="19"/>
      <c r="K573" s="19"/>
      <c r="L573" s="19"/>
      <c r="M573" s="148"/>
      <c r="N573" s="19"/>
      <c r="O573" s="19"/>
      <c r="P573" s="19"/>
      <c r="Q573" s="19"/>
    </row>
    <row r="574">
      <c r="A574" s="19"/>
      <c r="B574" s="19"/>
      <c r="C574" s="19"/>
      <c r="D574" s="19"/>
      <c r="E574" s="19"/>
      <c r="F574" s="19"/>
      <c r="G574" s="19"/>
      <c r="H574" s="19"/>
      <c r="I574" s="19"/>
      <c r="J574" s="19"/>
      <c r="K574" s="19"/>
      <c r="L574" s="19"/>
      <c r="M574" s="148"/>
      <c r="N574" s="19"/>
      <c r="O574" s="19"/>
      <c r="P574" s="19"/>
      <c r="Q574" s="19"/>
    </row>
    <row r="575">
      <c r="A575" s="19"/>
      <c r="B575" s="19"/>
      <c r="C575" s="19"/>
      <c r="D575" s="19"/>
      <c r="E575" s="19"/>
      <c r="F575" s="19"/>
      <c r="G575" s="19"/>
      <c r="H575" s="19"/>
      <c r="I575" s="19"/>
      <c r="J575" s="19"/>
      <c r="K575" s="19"/>
      <c r="L575" s="19"/>
      <c r="M575" s="148"/>
      <c r="N575" s="19"/>
      <c r="O575" s="19"/>
      <c r="P575" s="19"/>
      <c r="Q575" s="19"/>
    </row>
    <row r="576">
      <c r="A576" s="19"/>
      <c r="B576" s="19"/>
      <c r="C576" s="19"/>
      <c r="D576" s="19"/>
      <c r="E576" s="19"/>
      <c r="F576" s="19"/>
      <c r="G576" s="19"/>
      <c r="H576" s="19"/>
      <c r="I576" s="19"/>
      <c r="J576" s="19"/>
      <c r="K576" s="19"/>
      <c r="L576" s="19"/>
      <c r="M576" s="148"/>
      <c r="N576" s="19"/>
      <c r="O576" s="19"/>
      <c r="P576" s="19"/>
      <c r="Q576" s="19"/>
    </row>
    <row r="577">
      <c r="A577" s="19"/>
      <c r="B577" s="19"/>
      <c r="C577" s="19"/>
      <c r="D577" s="19"/>
      <c r="E577" s="19"/>
      <c r="F577" s="19"/>
      <c r="G577" s="19"/>
      <c r="H577" s="19"/>
      <c r="I577" s="19"/>
      <c r="J577" s="19"/>
      <c r="K577" s="19"/>
      <c r="L577" s="19"/>
      <c r="M577" s="148"/>
      <c r="N577" s="19"/>
      <c r="O577" s="19"/>
      <c r="P577" s="19"/>
      <c r="Q577" s="19"/>
    </row>
    <row r="578">
      <c r="A578" s="19"/>
      <c r="B578" s="19"/>
      <c r="C578" s="19"/>
      <c r="D578" s="19"/>
      <c r="E578" s="19"/>
      <c r="F578" s="19"/>
      <c r="G578" s="19"/>
      <c r="H578" s="19"/>
      <c r="I578" s="19"/>
      <c r="J578" s="19"/>
      <c r="K578" s="19"/>
      <c r="L578" s="19"/>
      <c r="M578" s="148"/>
      <c r="N578" s="19"/>
      <c r="O578" s="19"/>
      <c r="P578" s="19"/>
      <c r="Q578" s="19"/>
    </row>
    <row r="579">
      <c r="A579" s="19"/>
      <c r="B579" s="19"/>
      <c r="C579" s="19"/>
      <c r="D579" s="19"/>
      <c r="E579" s="19"/>
      <c r="F579" s="19"/>
      <c r="G579" s="19"/>
      <c r="H579" s="19"/>
      <c r="I579" s="19"/>
      <c r="J579" s="19"/>
      <c r="K579" s="19"/>
      <c r="L579" s="19"/>
      <c r="M579" s="148"/>
      <c r="N579" s="19"/>
      <c r="O579" s="19"/>
      <c r="P579" s="19"/>
      <c r="Q579" s="19"/>
    </row>
    <row r="580">
      <c r="A580" s="19"/>
      <c r="B580" s="19"/>
      <c r="C580" s="19"/>
      <c r="D580" s="19"/>
      <c r="E580" s="19"/>
      <c r="F580" s="19"/>
      <c r="G580" s="19"/>
      <c r="H580" s="19"/>
      <c r="I580" s="19"/>
      <c r="J580" s="19"/>
      <c r="K580" s="19"/>
      <c r="L580" s="19"/>
      <c r="M580" s="148"/>
      <c r="N580" s="19"/>
      <c r="O580" s="19"/>
      <c r="P580" s="19"/>
      <c r="Q580" s="19"/>
    </row>
    <row r="581">
      <c r="A581" s="19"/>
      <c r="B581" s="19"/>
      <c r="C581" s="19"/>
      <c r="D581" s="19"/>
      <c r="E581" s="19"/>
      <c r="F581" s="19"/>
      <c r="G581" s="19"/>
      <c r="H581" s="19"/>
      <c r="I581" s="19"/>
      <c r="J581" s="19"/>
      <c r="K581" s="19"/>
      <c r="L581" s="19"/>
      <c r="M581" s="148"/>
      <c r="N581" s="19"/>
      <c r="O581" s="19"/>
      <c r="P581" s="19"/>
      <c r="Q581" s="19"/>
    </row>
    <row r="582">
      <c r="A582" s="19"/>
      <c r="B582" s="19"/>
      <c r="C582" s="19"/>
      <c r="D582" s="19"/>
      <c r="E582" s="19"/>
      <c r="F582" s="19"/>
      <c r="G582" s="19"/>
      <c r="H582" s="19"/>
      <c r="I582" s="19"/>
      <c r="J582" s="19"/>
      <c r="K582" s="19"/>
      <c r="L582" s="19"/>
      <c r="M582" s="148"/>
      <c r="N582" s="19"/>
      <c r="O582" s="19"/>
      <c r="P582" s="19"/>
      <c r="Q582" s="19"/>
    </row>
    <row r="583">
      <c r="A583" s="19"/>
      <c r="B583" s="19"/>
      <c r="C583" s="19"/>
      <c r="D583" s="19"/>
      <c r="E583" s="19"/>
      <c r="F583" s="19"/>
      <c r="G583" s="19"/>
      <c r="H583" s="19"/>
      <c r="I583" s="19"/>
      <c r="J583" s="19"/>
      <c r="K583" s="19"/>
      <c r="L583" s="19"/>
      <c r="M583" s="148"/>
      <c r="N583" s="19"/>
      <c r="O583" s="19"/>
      <c r="P583" s="19"/>
      <c r="Q583" s="19"/>
    </row>
    <row r="584">
      <c r="A584" s="19"/>
      <c r="B584" s="19"/>
      <c r="C584" s="19"/>
      <c r="D584" s="19"/>
      <c r="E584" s="19"/>
      <c r="F584" s="19"/>
      <c r="G584" s="19"/>
      <c r="H584" s="19"/>
      <c r="I584" s="19"/>
      <c r="J584" s="19"/>
      <c r="K584" s="19"/>
      <c r="L584" s="19"/>
      <c r="M584" s="148"/>
      <c r="N584" s="19"/>
      <c r="O584" s="19"/>
      <c r="P584" s="19"/>
      <c r="Q584" s="19"/>
    </row>
    <row r="585">
      <c r="A585" s="19"/>
      <c r="B585" s="19"/>
      <c r="C585" s="19"/>
      <c r="D585" s="19"/>
      <c r="E585" s="19"/>
      <c r="F585" s="19"/>
      <c r="G585" s="19"/>
      <c r="H585" s="19"/>
      <c r="I585" s="19"/>
      <c r="J585" s="19"/>
      <c r="K585" s="19"/>
      <c r="L585" s="19"/>
      <c r="M585" s="148"/>
      <c r="N585" s="19"/>
      <c r="O585" s="19"/>
      <c r="P585" s="19"/>
      <c r="Q585" s="19"/>
    </row>
    <row r="586">
      <c r="A586" s="19"/>
      <c r="B586" s="19"/>
      <c r="C586" s="19"/>
      <c r="D586" s="19"/>
      <c r="E586" s="19"/>
      <c r="F586" s="19"/>
      <c r="G586" s="19"/>
      <c r="H586" s="19"/>
      <c r="I586" s="19"/>
      <c r="J586" s="19"/>
      <c r="K586" s="19"/>
      <c r="L586" s="19"/>
      <c r="M586" s="148"/>
      <c r="N586" s="19"/>
      <c r="O586" s="19"/>
      <c r="P586" s="19"/>
      <c r="Q586" s="19"/>
    </row>
    <row r="587">
      <c r="A587" s="19"/>
      <c r="B587" s="19"/>
      <c r="C587" s="19"/>
      <c r="D587" s="19"/>
      <c r="E587" s="19"/>
      <c r="F587" s="19"/>
      <c r="G587" s="19"/>
      <c r="H587" s="19"/>
      <c r="I587" s="19"/>
      <c r="J587" s="19"/>
      <c r="K587" s="19"/>
      <c r="L587" s="19"/>
      <c r="M587" s="148"/>
      <c r="N587" s="19"/>
      <c r="O587" s="19"/>
      <c r="P587" s="19"/>
      <c r="Q587" s="19"/>
    </row>
    <row r="588">
      <c r="A588" s="19"/>
      <c r="B588" s="19"/>
      <c r="C588" s="19"/>
      <c r="D588" s="19"/>
      <c r="E588" s="19"/>
      <c r="F588" s="19"/>
      <c r="G588" s="19"/>
      <c r="H588" s="19"/>
      <c r="I588" s="19"/>
      <c r="J588" s="19"/>
      <c r="K588" s="19"/>
      <c r="L588" s="19"/>
      <c r="M588" s="148"/>
      <c r="N588" s="19"/>
      <c r="O588" s="19"/>
      <c r="P588" s="19"/>
      <c r="Q588" s="19"/>
    </row>
    <row r="589">
      <c r="A589" s="19"/>
      <c r="B589" s="19"/>
      <c r="C589" s="19"/>
      <c r="D589" s="19"/>
      <c r="E589" s="19"/>
      <c r="F589" s="19"/>
      <c r="G589" s="19"/>
      <c r="H589" s="19"/>
      <c r="I589" s="19"/>
      <c r="J589" s="19"/>
      <c r="K589" s="19"/>
      <c r="L589" s="19"/>
      <c r="M589" s="148"/>
      <c r="N589" s="19"/>
      <c r="O589" s="19"/>
      <c r="P589" s="19"/>
      <c r="Q589" s="19"/>
    </row>
    <row r="590">
      <c r="A590" s="19"/>
      <c r="B590" s="19"/>
      <c r="C590" s="19"/>
      <c r="D590" s="19"/>
      <c r="E590" s="19"/>
      <c r="F590" s="19"/>
      <c r="G590" s="19"/>
      <c r="H590" s="19"/>
      <c r="I590" s="19"/>
      <c r="J590" s="19"/>
      <c r="K590" s="19"/>
      <c r="L590" s="19"/>
      <c r="M590" s="148"/>
      <c r="N590" s="19"/>
      <c r="O590" s="19"/>
      <c r="P590" s="19"/>
      <c r="Q590" s="19"/>
    </row>
    <row r="591">
      <c r="A591" s="19"/>
      <c r="B591" s="19"/>
      <c r="C591" s="19"/>
      <c r="D591" s="19"/>
      <c r="E591" s="19"/>
      <c r="F591" s="19"/>
      <c r="G591" s="19"/>
      <c r="H591" s="19"/>
      <c r="I591" s="19"/>
      <c r="J591" s="19"/>
      <c r="K591" s="19"/>
      <c r="L591" s="19"/>
      <c r="M591" s="148"/>
      <c r="N591" s="19"/>
      <c r="O591" s="19"/>
      <c r="P591" s="19"/>
      <c r="Q591" s="19"/>
    </row>
    <row r="592">
      <c r="A592" s="19"/>
      <c r="B592" s="19"/>
      <c r="C592" s="19"/>
      <c r="D592" s="19"/>
      <c r="E592" s="19"/>
      <c r="F592" s="19"/>
      <c r="G592" s="19"/>
      <c r="H592" s="19"/>
      <c r="I592" s="19"/>
      <c r="J592" s="19"/>
      <c r="K592" s="19"/>
      <c r="L592" s="19"/>
      <c r="M592" s="148"/>
      <c r="N592" s="19"/>
      <c r="O592" s="19"/>
      <c r="P592" s="19"/>
      <c r="Q592" s="19"/>
    </row>
    <row r="593">
      <c r="A593" s="19"/>
      <c r="B593" s="19"/>
      <c r="C593" s="19"/>
      <c r="D593" s="19"/>
      <c r="E593" s="19"/>
      <c r="F593" s="19"/>
      <c r="G593" s="19"/>
      <c r="H593" s="19"/>
      <c r="I593" s="19"/>
      <c r="J593" s="19"/>
      <c r="K593" s="19"/>
      <c r="L593" s="19"/>
      <c r="M593" s="148"/>
      <c r="N593" s="19"/>
      <c r="O593" s="19"/>
      <c r="P593" s="19"/>
      <c r="Q593" s="19"/>
    </row>
    <row r="594">
      <c r="A594" s="19"/>
      <c r="B594" s="19"/>
      <c r="C594" s="19"/>
      <c r="D594" s="19"/>
      <c r="E594" s="19"/>
      <c r="F594" s="19"/>
      <c r="G594" s="19"/>
      <c r="H594" s="19"/>
      <c r="I594" s="19"/>
      <c r="J594" s="19"/>
      <c r="K594" s="19"/>
      <c r="L594" s="19"/>
      <c r="M594" s="148"/>
      <c r="N594" s="19"/>
      <c r="O594" s="19"/>
      <c r="P594" s="19"/>
      <c r="Q594" s="19"/>
    </row>
    <row r="595">
      <c r="A595" s="19"/>
      <c r="B595" s="19"/>
      <c r="C595" s="19"/>
      <c r="D595" s="19"/>
      <c r="E595" s="19"/>
      <c r="F595" s="19"/>
      <c r="G595" s="19"/>
      <c r="H595" s="19"/>
      <c r="I595" s="19"/>
      <c r="J595" s="19"/>
      <c r="K595" s="19"/>
      <c r="L595" s="19"/>
      <c r="M595" s="148"/>
      <c r="N595" s="19"/>
      <c r="O595" s="19"/>
      <c r="P595" s="19"/>
      <c r="Q595" s="19"/>
    </row>
    <row r="596">
      <c r="A596" s="19"/>
      <c r="B596" s="19"/>
      <c r="C596" s="19"/>
      <c r="D596" s="19"/>
      <c r="E596" s="19"/>
      <c r="F596" s="19"/>
      <c r="G596" s="19"/>
      <c r="H596" s="19"/>
      <c r="I596" s="19"/>
      <c r="J596" s="19"/>
      <c r="K596" s="19"/>
      <c r="L596" s="19"/>
      <c r="M596" s="148"/>
      <c r="N596" s="19"/>
      <c r="O596" s="19"/>
      <c r="P596" s="19"/>
      <c r="Q596" s="19"/>
    </row>
    <row r="597">
      <c r="A597" s="19"/>
      <c r="B597" s="19"/>
      <c r="C597" s="19"/>
      <c r="D597" s="19"/>
      <c r="E597" s="19"/>
      <c r="F597" s="19"/>
      <c r="G597" s="19"/>
      <c r="H597" s="19"/>
      <c r="I597" s="19"/>
      <c r="J597" s="19"/>
      <c r="K597" s="19"/>
      <c r="L597" s="19"/>
      <c r="M597" s="148"/>
      <c r="N597" s="19"/>
      <c r="O597" s="19"/>
      <c r="P597" s="19"/>
      <c r="Q597" s="19"/>
    </row>
    <row r="598">
      <c r="A598" s="19"/>
      <c r="B598" s="19"/>
      <c r="C598" s="19"/>
      <c r="D598" s="19"/>
      <c r="E598" s="19"/>
      <c r="F598" s="19"/>
      <c r="G598" s="19"/>
      <c r="H598" s="19"/>
      <c r="I598" s="19"/>
      <c r="J598" s="19"/>
      <c r="K598" s="19"/>
      <c r="L598" s="19"/>
      <c r="M598" s="148"/>
      <c r="N598" s="19"/>
      <c r="O598" s="19"/>
      <c r="P598" s="19"/>
      <c r="Q598" s="19"/>
    </row>
    <row r="599">
      <c r="A599" s="19"/>
      <c r="B599" s="19"/>
      <c r="C599" s="19"/>
      <c r="D599" s="19"/>
      <c r="E599" s="19"/>
      <c r="F599" s="19"/>
      <c r="G599" s="19"/>
      <c r="H599" s="19"/>
      <c r="I599" s="19"/>
      <c r="J599" s="19"/>
      <c r="K599" s="19"/>
      <c r="L599" s="19"/>
      <c r="M599" s="148"/>
      <c r="N599" s="19"/>
      <c r="O599" s="19"/>
      <c r="P599" s="19"/>
      <c r="Q599" s="19"/>
    </row>
    <row r="600">
      <c r="A600" s="19"/>
      <c r="B600" s="19"/>
      <c r="C600" s="19"/>
      <c r="D600" s="19"/>
      <c r="E600" s="19"/>
      <c r="F600" s="19"/>
      <c r="G600" s="19"/>
      <c r="H600" s="19"/>
      <c r="I600" s="19"/>
      <c r="J600" s="19"/>
      <c r="K600" s="19"/>
      <c r="L600" s="19"/>
      <c r="M600" s="148"/>
      <c r="N600" s="19"/>
      <c r="O600" s="19"/>
      <c r="P600" s="19"/>
      <c r="Q600" s="19"/>
    </row>
    <row r="601">
      <c r="A601" s="19"/>
      <c r="B601" s="19"/>
      <c r="C601" s="19"/>
      <c r="D601" s="19"/>
      <c r="E601" s="19"/>
      <c r="F601" s="19"/>
      <c r="G601" s="19"/>
      <c r="H601" s="19"/>
      <c r="I601" s="19"/>
      <c r="J601" s="19"/>
      <c r="K601" s="19"/>
      <c r="L601" s="19"/>
      <c r="M601" s="148"/>
      <c r="N601" s="19"/>
      <c r="O601" s="19"/>
      <c r="P601" s="19"/>
      <c r="Q601" s="19"/>
    </row>
    <row r="602">
      <c r="A602" s="19"/>
      <c r="B602" s="19"/>
      <c r="C602" s="19"/>
      <c r="D602" s="19"/>
      <c r="E602" s="19"/>
      <c r="F602" s="19"/>
      <c r="G602" s="19"/>
      <c r="H602" s="19"/>
      <c r="I602" s="19"/>
      <c r="J602" s="19"/>
      <c r="K602" s="19"/>
      <c r="L602" s="19"/>
      <c r="M602" s="148"/>
      <c r="N602" s="19"/>
      <c r="O602" s="19"/>
      <c r="P602" s="19"/>
      <c r="Q602" s="19"/>
    </row>
    <row r="603">
      <c r="A603" s="19"/>
      <c r="B603" s="19"/>
      <c r="C603" s="19"/>
      <c r="D603" s="19"/>
      <c r="E603" s="19"/>
      <c r="F603" s="19"/>
      <c r="G603" s="19"/>
      <c r="H603" s="19"/>
      <c r="I603" s="19"/>
      <c r="J603" s="19"/>
      <c r="K603" s="19"/>
      <c r="L603" s="19"/>
      <c r="M603" s="148"/>
      <c r="N603" s="19"/>
      <c r="O603" s="19"/>
      <c r="P603" s="19"/>
      <c r="Q603" s="19"/>
    </row>
    <row r="604">
      <c r="A604" s="19"/>
      <c r="B604" s="19"/>
      <c r="C604" s="19"/>
      <c r="D604" s="19"/>
      <c r="E604" s="19"/>
      <c r="F604" s="19"/>
      <c r="G604" s="19"/>
      <c r="H604" s="19"/>
      <c r="I604" s="19"/>
      <c r="J604" s="19"/>
      <c r="K604" s="19"/>
      <c r="L604" s="19"/>
      <c r="M604" s="148"/>
      <c r="N604" s="19"/>
      <c r="O604" s="19"/>
      <c r="P604" s="19"/>
      <c r="Q604" s="19"/>
    </row>
    <row r="605">
      <c r="A605" s="19"/>
      <c r="B605" s="19"/>
      <c r="C605" s="19"/>
      <c r="D605" s="19"/>
      <c r="E605" s="19"/>
      <c r="F605" s="19"/>
      <c r="G605" s="19"/>
      <c r="H605" s="19"/>
      <c r="I605" s="19"/>
      <c r="J605" s="19"/>
      <c r="K605" s="19"/>
      <c r="L605" s="19"/>
      <c r="M605" s="148"/>
      <c r="N605" s="19"/>
      <c r="O605" s="19"/>
      <c r="P605" s="19"/>
      <c r="Q605" s="19"/>
    </row>
    <row r="606">
      <c r="A606" s="19"/>
      <c r="B606" s="19"/>
      <c r="C606" s="19"/>
      <c r="D606" s="19"/>
      <c r="E606" s="19"/>
      <c r="F606" s="19"/>
      <c r="G606" s="19"/>
      <c r="H606" s="19"/>
      <c r="I606" s="19"/>
      <c r="J606" s="19"/>
      <c r="K606" s="19"/>
      <c r="L606" s="19"/>
      <c r="M606" s="148"/>
      <c r="N606" s="19"/>
      <c r="O606" s="19"/>
      <c r="P606" s="19"/>
      <c r="Q606" s="19"/>
    </row>
    <row r="607">
      <c r="A607" s="19"/>
      <c r="B607" s="19"/>
      <c r="C607" s="19"/>
      <c r="D607" s="19"/>
      <c r="E607" s="19"/>
      <c r="F607" s="19"/>
      <c r="G607" s="19"/>
      <c r="H607" s="19"/>
      <c r="I607" s="19"/>
      <c r="J607" s="19"/>
      <c r="K607" s="19"/>
      <c r="L607" s="19"/>
      <c r="M607" s="148"/>
      <c r="N607" s="19"/>
      <c r="O607" s="19"/>
      <c r="P607" s="19"/>
      <c r="Q607" s="19"/>
    </row>
    <row r="608">
      <c r="A608" s="19"/>
      <c r="B608" s="19"/>
      <c r="C608" s="19"/>
      <c r="D608" s="19"/>
      <c r="E608" s="19"/>
      <c r="F608" s="19"/>
      <c r="G608" s="19"/>
      <c r="H608" s="19"/>
      <c r="I608" s="19"/>
      <c r="J608" s="19"/>
      <c r="K608" s="19"/>
      <c r="L608" s="19"/>
      <c r="M608" s="148"/>
      <c r="N608" s="19"/>
      <c r="O608" s="19"/>
      <c r="P608" s="19"/>
      <c r="Q608" s="19"/>
    </row>
    <row r="609">
      <c r="A609" s="19"/>
      <c r="B609" s="19"/>
      <c r="C609" s="19"/>
      <c r="D609" s="19"/>
      <c r="E609" s="19"/>
      <c r="F609" s="19"/>
      <c r="G609" s="19"/>
      <c r="H609" s="19"/>
      <c r="I609" s="19"/>
      <c r="J609" s="19"/>
      <c r="K609" s="19"/>
      <c r="L609" s="19"/>
      <c r="M609" s="148"/>
      <c r="N609" s="19"/>
      <c r="O609" s="19"/>
      <c r="P609" s="19"/>
      <c r="Q609" s="19"/>
    </row>
    <row r="610">
      <c r="A610" s="19"/>
      <c r="B610" s="19"/>
      <c r="C610" s="19"/>
      <c r="D610" s="19"/>
      <c r="E610" s="19"/>
      <c r="F610" s="19"/>
      <c r="G610" s="19"/>
      <c r="H610" s="19"/>
      <c r="I610" s="19"/>
      <c r="J610" s="19"/>
      <c r="K610" s="19"/>
      <c r="L610" s="19"/>
      <c r="M610" s="148"/>
      <c r="N610" s="19"/>
      <c r="O610" s="19"/>
      <c r="P610" s="19"/>
      <c r="Q610" s="19"/>
    </row>
    <row r="611">
      <c r="A611" s="19"/>
      <c r="B611" s="19"/>
      <c r="C611" s="19"/>
      <c r="D611" s="19"/>
      <c r="E611" s="19"/>
      <c r="F611" s="19"/>
      <c r="G611" s="19"/>
      <c r="H611" s="19"/>
      <c r="I611" s="19"/>
      <c r="J611" s="19"/>
      <c r="K611" s="19"/>
      <c r="L611" s="19"/>
      <c r="M611" s="148"/>
      <c r="N611" s="19"/>
      <c r="O611" s="19"/>
      <c r="P611" s="19"/>
      <c r="Q611" s="19"/>
    </row>
    <row r="612">
      <c r="A612" s="19"/>
      <c r="B612" s="19"/>
      <c r="C612" s="19"/>
      <c r="D612" s="19"/>
      <c r="E612" s="19"/>
      <c r="F612" s="19"/>
      <c r="G612" s="19"/>
      <c r="H612" s="19"/>
      <c r="I612" s="19"/>
      <c r="J612" s="19"/>
      <c r="K612" s="19"/>
      <c r="L612" s="19"/>
      <c r="M612" s="148"/>
      <c r="N612" s="19"/>
      <c r="O612" s="19"/>
      <c r="P612" s="19"/>
      <c r="Q612" s="19"/>
    </row>
    <row r="613">
      <c r="A613" s="19"/>
      <c r="B613" s="19"/>
      <c r="C613" s="19"/>
      <c r="D613" s="19"/>
      <c r="E613" s="19"/>
      <c r="F613" s="19"/>
      <c r="G613" s="19"/>
      <c r="H613" s="19"/>
      <c r="I613" s="19"/>
      <c r="J613" s="19"/>
      <c r="K613" s="19"/>
      <c r="L613" s="19"/>
      <c r="M613" s="148"/>
      <c r="N613" s="19"/>
      <c r="O613" s="19"/>
      <c r="P613" s="19"/>
      <c r="Q613" s="19"/>
    </row>
    <row r="614">
      <c r="A614" s="19"/>
      <c r="B614" s="19"/>
      <c r="C614" s="19"/>
      <c r="D614" s="19"/>
      <c r="E614" s="19"/>
      <c r="F614" s="19"/>
      <c r="G614" s="19"/>
      <c r="H614" s="19"/>
      <c r="I614" s="19"/>
      <c r="J614" s="19"/>
      <c r="K614" s="19"/>
      <c r="L614" s="19"/>
      <c r="M614" s="148"/>
      <c r="N614" s="19"/>
      <c r="O614" s="19"/>
      <c r="P614" s="19"/>
      <c r="Q614" s="19"/>
    </row>
    <row r="615">
      <c r="A615" s="19"/>
      <c r="B615" s="19"/>
      <c r="C615" s="19"/>
      <c r="D615" s="19"/>
      <c r="E615" s="19"/>
      <c r="F615" s="19"/>
      <c r="G615" s="19"/>
      <c r="H615" s="19"/>
      <c r="I615" s="19"/>
      <c r="J615" s="19"/>
      <c r="K615" s="19"/>
      <c r="L615" s="19"/>
      <c r="M615" s="148"/>
      <c r="N615" s="19"/>
      <c r="O615" s="19"/>
      <c r="P615" s="19"/>
      <c r="Q615" s="19"/>
    </row>
    <row r="616">
      <c r="A616" s="19"/>
      <c r="B616" s="19"/>
      <c r="C616" s="19"/>
      <c r="D616" s="19"/>
      <c r="E616" s="19"/>
      <c r="F616" s="19"/>
      <c r="G616" s="19"/>
      <c r="H616" s="19"/>
      <c r="I616" s="19"/>
      <c r="J616" s="19"/>
      <c r="K616" s="19"/>
      <c r="L616" s="19"/>
      <c r="M616" s="148"/>
      <c r="N616" s="19"/>
      <c r="O616" s="19"/>
      <c r="P616" s="19"/>
      <c r="Q616" s="19"/>
    </row>
    <row r="617">
      <c r="A617" s="19"/>
      <c r="B617" s="19"/>
      <c r="C617" s="19"/>
      <c r="D617" s="19"/>
      <c r="E617" s="19"/>
      <c r="F617" s="19"/>
      <c r="G617" s="19"/>
      <c r="H617" s="19"/>
      <c r="I617" s="19"/>
      <c r="J617" s="19"/>
      <c r="K617" s="19"/>
      <c r="L617" s="19"/>
      <c r="M617" s="148"/>
      <c r="N617" s="19"/>
      <c r="O617" s="19"/>
      <c r="P617" s="19"/>
      <c r="Q617" s="19"/>
    </row>
    <row r="618">
      <c r="A618" s="19"/>
      <c r="B618" s="19"/>
      <c r="C618" s="19"/>
      <c r="D618" s="19"/>
      <c r="E618" s="19"/>
      <c r="F618" s="19"/>
      <c r="G618" s="19"/>
      <c r="H618" s="19"/>
      <c r="I618" s="19"/>
      <c r="J618" s="19"/>
      <c r="K618" s="19"/>
      <c r="L618" s="19"/>
      <c r="M618" s="148"/>
      <c r="N618" s="19"/>
      <c r="O618" s="19"/>
      <c r="P618" s="19"/>
      <c r="Q618" s="19"/>
    </row>
    <row r="619">
      <c r="A619" s="19"/>
      <c r="B619" s="19"/>
      <c r="C619" s="19"/>
      <c r="D619" s="19"/>
      <c r="E619" s="19"/>
      <c r="F619" s="19"/>
      <c r="G619" s="19"/>
      <c r="H619" s="19"/>
      <c r="I619" s="19"/>
      <c r="J619" s="19"/>
      <c r="K619" s="19"/>
      <c r="L619" s="19"/>
      <c r="M619" s="148"/>
      <c r="N619" s="19"/>
      <c r="O619" s="19"/>
      <c r="P619" s="19"/>
      <c r="Q619" s="19"/>
    </row>
    <row r="620">
      <c r="A620" s="19"/>
      <c r="B620" s="19"/>
      <c r="C620" s="19"/>
      <c r="D620" s="19"/>
      <c r="E620" s="19"/>
      <c r="F620" s="19"/>
      <c r="G620" s="19"/>
      <c r="H620" s="19"/>
      <c r="I620" s="19"/>
      <c r="J620" s="19"/>
      <c r="K620" s="19"/>
      <c r="L620" s="19"/>
      <c r="M620" s="148"/>
      <c r="N620" s="19"/>
      <c r="O620" s="19"/>
      <c r="P620" s="19"/>
      <c r="Q620" s="19"/>
    </row>
    <row r="621">
      <c r="A621" s="19"/>
      <c r="B621" s="19"/>
      <c r="C621" s="19"/>
      <c r="D621" s="19"/>
      <c r="E621" s="19"/>
      <c r="F621" s="19"/>
      <c r="G621" s="19"/>
      <c r="H621" s="19"/>
      <c r="I621" s="19"/>
      <c r="J621" s="19"/>
      <c r="K621" s="19"/>
      <c r="L621" s="19"/>
      <c r="M621" s="148"/>
      <c r="N621" s="19"/>
      <c r="O621" s="19"/>
      <c r="P621" s="19"/>
      <c r="Q621" s="19"/>
    </row>
    <row r="622">
      <c r="A622" s="19"/>
      <c r="B622" s="19"/>
      <c r="C622" s="19"/>
      <c r="D622" s="19"/>
      <c r="E622" s="19"/>
      <c r="F622" s="19"/>
      <c r="G622" s="19"/>
      <c r="H622" s="19"/>
      <c r="I622" s="19"/>
      <c r="J622" s="19"/>
      <c r="K622" s="19"/>
      <c r="L622" s="19"/>
      <c r="M622" s="148"/>
      <c r="N622" s="19"/>
      <c r="O622" s="19"/>
      <c r="P622" s="19"/>
      <c r="Q622" s="19"/>
    </row>
    <row r="623">
      <c r="A623" s="19"/>
      <c r="B623" s="19"/>
      <c r="C623" s="19"/>
      <c r="D623" s="19"/>
      <c r="E623" s="19"/>
      <c r="F623" s="19"/>
      <c r="G623" s="19"/>
      <c r="H623" s="19"/>
      <c r="I623" s="19"/>
      <c r="J623" s="19"/>
      <c r="K623" s="19"/>
      <c r="L623" s="19"/>
      <c r="M623" s="148"/>
      <c r="N623" s="19"/>
      <c r="O623" s="19"/>
      <c r="P623" s="19"/>
      <c r="Q623" s="19"/>
    </row>
    <row r="624">
      <c r="A624" s="19"/>
      <c r="B624" s="19"/>
      <c r="C624" s="19"/>
      <c r="D624" s="19"/>
      <c r="E624" s="19"/>
      <c r="F624" s="19"/>
      <c r="G624" s="19"/>
      <c r="H624" s="19"/>
      <c r="I624" s="19"/>
      <c r="J624" s="19"/>
      <c r="K624" s="19"/>
      <c r="L624" s="19"/>
      <c r="M624" s="148"/>
      <c r="N624" s="19"/>
      <c r="O624" s="19"/>
      <c r="P624" s="19"/>
      <c r="Q624" s="19"/>
    </row>
    <row r="625">
      <c r="A625" s="19"/>
      <c r="B625" s="19"/>
      <c r="C625" s="19"/>
      <c r="D625" s="19"/>
      <c r="E625" s="19"/>
      <c r="F625" s="19"/>
      <c r="G625" s="19"/>
      <c r="H625" s="19"/>
      <c r="I625" s="19"/>
      <c r="J625" s="19"/>
      <c r="K625" s="19"/>
      <c r="L625" s="19"/>
      <c r="M625" s="148"/>
      <c r="N625" s="19"/>
      <c r="O625" s="19"/>
      <c r="P625" s="19"/>
      <c r="Q625" s="19"/>
    </row>
    <row r="626">
      <c r="A626" s="19"/>
      <c r="B626" s="19"/>
      <c r="C626" s="19"/>
      <c r="D626" s="19"/>
      <c r="E626" s="19"/>
      <c r="F626" s="19"/>
      <c r="G626" s="19"/>
      <c r="H626" s="19"/>
      <c r="I626" s="19"/>
      <c r="J626" s="19"/>
      <c r="K626" s="19"/>
      <c r="L626" s="19"/>
      <c r="M626" s="148"/>
      <c r="N626" s="19"/>
      <c r="O626" s="19"/>
      <c r="P626" s="19"/>
      <c r="Q626" s="19"/>
    </row>
    <row r="627">
      <c r="A627" s="19"/>
      <c r="B627" s="19"/>
      <c r="C627" s="19"/>
      <c r="D627" s="19"/>
      <c r="E627" s="19"/>
      <c r="F627" s="19"/>
      <c r="G627" s="19"/>
      <c r="H627" s="19"/>
      <c r="I627" s="19"/>
      <c r="J627" s="19"/>
      <c r="K627" s="19"/>
      <c r="L627" s="19"/>
      <c r="M627" s="148"/>
      <c r="N627" s="19"/>
      <c r="O627" s="19"/>
      <c r="P627" s="19"/>
      <c r="Q627" s="19"/>
    </row>
    <row r="628">
      <c r="A628" s="19"/>
      <c r="B628" s="19"/>
      <c r="C628" s="19"/>
      <c r="D628" s="19"/>
      <c r="E628" s="19"/>
      <c r="F628" s="19"/>
      <c r="G628" s="19"/>
      <c r="H628" s="19"/>
      <c r="I628" s="19"/>
      <c r="J628" s="19"/>
      <c r="K628" s="19"/>
      <c r="L628" s="19"/>
      <c r="M628" s="148"/>
      <c r="N628" s="19"/>
      <c r="O628" s="19"/>
      <c r="P628" s="19"/>
      <c r="Q628" s="19"/>
    </row>
    <row r="629">
      <c r="A629" s="19"/>
      <c r="B629" s="19"/>
      <c r="C629" s="19"/>
      <c r="D629" s="19"/>
      <c r="E629" s="19"/>
      <c r="F629" s="19"/>
      <c r="G629" s="19"/>
      <c r="H629" s="19"/>
      <c r="I629" s="19"/>
      <c r="J629" s="19"/>
      <c r="K629" s="19"/>
      <c r="L629" s="19"/>
      <c r="M629" s="148"/>
      <c r="N629" s="19"/>
      <c r="O629" s="19"/>
      <c r="P629" s="19"/>
      <c r="Q629" s="19"/>
    </row>
    <row r="630">
      <c r="A630" s="19"/>
      <c r="B630" s="19"/>
      <c r="C630" s="19"/>
      <c r="D630" s="19"/>
      <c r="E630" s="19"/>
      <c r="F630" s="19"/>
      <c r="G630" s="19"/>
      <c r="H630" s="19"/>
      <c r="I630" s="19"/>
      <c r="J630" s="19"/>
      <c r="K630" s="19"/>
      <c r="L630" s="19"/>
      <c r="M630" s="148"/>
      <c r="N630" s="19"/>
      <c r="O630" s="19"/>
      <c r="P630" s="19"/>
      <c r="Q630" s="19"/>
    </row>
    <row r="631">
      <c r="A631" s="19"/>
      <c r="B631" s="19"/>
      <c r="C631" s="19"/>
      <c r="D631" s="19"/>
      <c r="E631" s="19"/>
      <c r="F631" s="19"/>
      <c r="G631" s="19"/>
      <c r="H631" s="19"/>
      <c r="I631" s="19"/>
      <c r="J631" s="19"/>
      <c r="K631" s="19"/>
      <c r="L631" s="19"/>
      <c r="M631" s="148"/>
      <c r="N631" s="19"/>
      <c r="O631" s="19"/>
      <c r="P631" s="19"/>
      <c r="Q631" s="19"/>
    </row>
    <row r="632">
      <c r="A632" s="19"/>
      <c r="B632" s="19"/>
      <c r="C632" s="19"/>
      <c r="D632" s="19"/>
      <c r="E632" s="19"/>
      <c r="F632" s="19"/>
      <c r="G632" s="19"/>
      <c r="H632" s="19"/>
      <c r="I632" s="19"/>
      <c r="J632" s="19"/>
      <c r="K632" s="19"/>
      <c r="L632" s="19"/>
      <c r="M632" s="148"/>
      <c r="N632" s="19"/>
      <c r="O632" s="19"/>
      <c r="P632" s="19"/>
      <c r="Q632" s="19"/>
    </row>
    <row r="633">
      <c r="A633" s="19"/>
      <c r="B633" s="19"/>
      <c r="C633" s="19"/>
      <c r="D633" s="19"/>
      <c r="E633" s="19"/>
      <c r="F633" s="19"/>
      <c r="G633" s="19"/>
      <c r="H633" s="19"/>
      <c r="I633" s="19"/>
      <c r="J633" s="19"/>
      <c r="K633" s="19"/>
      <c r="L633" s="19"/>
      <c r="M633" s="148"/>
      <c r="N633" s="19"/>
      <c r="O633" s="19"/>
      <c r="P633" s="19"/>
      <c r="Q633" s="19"/>
    </row>
    <row r="634">
      <c r="A634" s="19"/>
      <c r="B634" s="19"/>
      <c r="C634" s="19"/>
      <c r="D634" s="19"/>
      <c r="E634" s="19"/>
      <c r="F634" s="19"/>
      <c r="G634" s="19"/>
      <c r="H634" s="19"/>
      <c r="I634" s="19"/>
      <c r="J634" s="19"/>
      <c r="K634" s="19"/>
      <c r="L634" s="19"/>
      <c r="M634" s="148"/>
      <c r="N634" s="19"/>
      <c r="O634" s="19"/>
      <c r="P634" s="19"/>
      <c r="Q634" s="19"/>
    </row>
    <row r="635">
      <c r="A635" s="19"/>
      <c r="B635" s="19"/>
      <c r="C635" s="19"/>
      <c r="D635" s="19"/>
      <c r="E635" s="19"/>
      <c r="F635" s="19"/>
      <c r="G635" s="19"/>
      <c r="H635" s="19"/>
      <c r="I635" s="19"/>
      <c r="J635" s="19"/>
      <c r="K635" s="19"/>
      <c r="L635" s="19"/>
      <c r="M635" s="148"/>
      <c r="N635" s="19"/>
      <c r="O635" s="19"/>
      <c r="P635" s="19"/>
      <c r="Q635" s="19"/>
    </row>
    <row r="636">
      <c r="A636" s="19"/>
      <c r="B636" s="19"/>
      <c r="C636" s="19"/>
      <c r="D636" s="19"/>
      <c r="E636" s="19"/>
      <c r="F636" s="19"/>
      <c r="G636" s="19"/>
      <c r="H636" s="19"/>
      <c r="I636" s="19"/>
      <c r="J636" s="19"/>
      <c r="K636" s="19"/>
      <c r="L636" s="19"/>
      <c r="M636" s="148"/>
      <c r="N636" s="19"/>
      <c r="O636" s="19"/>
      <c r="P636" s="19"/>
      <c r="Q636" s="19"/>
    </row>
    <row r="637">
      <c r="A637" s="19"/>
      <c r="B637" s="19"/>
      <c r="C637" s="19"/>
      <c r="D637" s="19"/>
      <c r="E637" s="19"/>
      <c r="F637" s="19"/>
      <c r="G637" s="19"/>
      <c r="H637" s="19"/>
      <c r="I637" s="19"/>
      <c r="J637" s="19"/>
      <c r="K637" s="19"/>
      <c r="L637" s="19"/>
      <c r="M637" s="148"/>
      <c r="N637" s="19"/>
      <c r="O637" s="19"/>
      <c r="P637" s="19"/>
      <c r="Q637" s="19"/>
    </row>
    <row r="638">
      <c r="A638" s="19"/>
      <c r="B638" s="19"/>
      <c r="C638" s="19"/>
      <c r="D638" s="19"/>
      <c r="E638" s="19"/>
      <c r="F638" s="19"/>
      <c r="G638" s="19"/>
      <c r="H638" s="19"/>
      <c r="I638" s="19"/>
      <c r="J638" s="19"/>
      <c r="K638" s="19"/>
      <c r="L638" s="19"/>
      <c r="M638" s="148"/>
      <c r="N638" s="19"/>
      <c r="O638" s="19"/>
      <c r="P638" s="19"/>
      <c r="Q638" s="19"/>
    </row>
    <row r="639">
      <c r="A639" s="19"/>
      <c r="B639" s="19"/>
      <c r="C639" s="19"/>
      <c r="D639" s="19"/>
      <c r="E639" s="19"/>
      <c r="F639" s="19"/>
      <c r="G639" s="19"/>
      <c r="H639" s="19"/>
      <c r="I639" s="19"/>
      <c r="J639" s="19"/>
      <c r="K639" s="19"/>
      <c r="L639" s="19"/>
      <c r="M639" s="148"/>
      <c r="N639" s="19"/>
      <c r="O639" s="19"/>
      <c r="P639" s="19"/>
      <c r="Q639" s="19"/>
    </row>
    <row r="640">
      <c r="A640" s="19"/>
      <c r="B640" s="19"/>
      <c r="C640" s="19"/>
      <c r="D640" s="19"/>
      <c r="E640" s="19"/>
      <c r="F640" s="19"/>
      <c r="G640" s="19"/>
      <c r="H640" s="19"/>
      <c r="I640" s="19"/>
      <c r="J640" s="19"/>
      <c r="K640" s="19"/>
      <c r="L640" s="19"/>
      <c r="M640" s="148"/>
      <c r="N640" s="19"/>
      <c r="O640" s="19"/>
      <c r="P640" s="19"/>
      <c r="Q640" s="19"/>
    </row>
    <row r="641">
      <c r="A641" s="19"/>
      <c r="B641" s="19"/>
      <c r="C641" s="19"/>
      <c r="D641" s="19"/>
      <c r="E641" s="19"/>
      <c r="F641" s="19"/>
      <c r="G641" s="19"/>
      <c r="H641" s="19"/>
      <c r="I641" s="19"/>
      <c r="J641" s="19"/>
      <c r="K641" s="19"/>
      <c r="L641" s="19"/>
      <c r="M641" s="148"/>
      <c r="N641" s="19"/>
      <c r="O641" s="19"/>
      <c r="P641" s="19"/>
      <c r="Q641" s="19"/>
    </row>
    <row r="642">
      <c r="A642" s="19"/>
      <c r="B642" s="19"/>
      <c r="C642" s="19"/>
      <c r="D642" s="19"/>
      <c r="E642" s="19"/>
      <c r="F642" s="19"/>
      <c r="G642" s="19"/>
      <c r="H642" s="19"/>
      <c r="I642" s="19"/>
      <c r="J642" s="19"/>
      <c r="K642" s="19"/>
      <c r="L642" s="19"/>
      <c r="M642" s="148"/>
      <c r="N642" s="19"/>
      <c r="O642" s="19"/>
      <c r="P642" s="19"/>
      <c r="Q642" s="19"/>
    </row>
    <row r="643">
      <c r="A643" s="19"/>
      <c r="B643" s="19"/>
      <c r="C643" s="19"/>
      <c r="D643" s="19"/>
      <c r="E643" s="19"/>
      <c r="F643" s="19"/>
      <c r="G643" s="19"/>
      <c r="H643" s="19"/>
      <c r="I643" s="19"/>
      <c r="J643" s="19"/>
      <c r="K643" s="19"/>
      <c r="L643" s="19"/>
      <c r="M643" s="148"/>
      <c r="N643" s="19"/>
      <c r="O643" s="19"/>
      <c r="P643" s="19"/>
      <c r="Q643" s="19"/>
    </row>
    <row r="644">
      <c r="A644" s="19"/>
      <c r="B644" s="19"/>
      <c r="C644" s="19"/>
      <c r="D644" s="19"/>
      <c r="E644" s="19"/>
      <c r="F644" s="19"/>
      <c r="G644" s="19"/>
      <c r="H644" s="19"/>
      <c r="I644" s="19"/>
      <c r="J644" s="19"/>
      <c r="K644" s="19"/>
      <c r="L644" s="19"/>
      <c r="M644" s="148"/>
      <c r="N644" s="19"/>
      <c r="O644" s="19"/>
      <c r="P644" s="19"/>
      <c r="Q644" s="19"/>
    </row>
    <row r="645">
      <c r="A645" s="19"/>
      <c r="B645" s="19"/>
      <c r="C645" s="19"/>
      <c r="D645" s="19"/>
      <c r="E645" s="19"/>
      <c r="F645" s="19"/>
      <c r="G645" s="19"/>
      <c r="H645" s="19"/>
      <c r="I645" s="19"/>
      <c r="J645" s="19"/>
      <c r="K645" s="19"/>
      <c r="L645" s="19"/>
      <c r="M645" s="148"/>
      <c r="N645" s="19"/>
      <c r="O645" s="19"/>
      <c r="P645" s="19"/>
      <c r="Q645" s="19"/>
    </row>
    <row r="646">
      <c r="A646" s="19"/>
      <c r="B646" s="19"/>
      <c r="C646" s="19"/>
      <c r="D646" s="19"/>
      <c r="E646" s="19"/>
      <c r="F646" s="19"/>
      <c r="G646" s="19"/>
      <c r="H646" s="19"/>
      <c r="I646" s="19"/>
      <c r="J646" s="19"/>
      <c r="K646" s="19"/>
      <c r="L646" s="19"/>
      <c r="M646" s="148"/>
      <c r="N646" s="19"/>
      <c r="O646" s="19"/>
      <c r="P646" s="19"/>
      <c r="Q646" s="19"/>
    </row>
    <row r="647">
      <c r="A647" s="19"/>
      <c r="B647" s="19"/>
      <c r="C647" s="19"/>
      <c r="D647" s="19"/>
      <c r="E647" s="19"/>
      <c r="F647" s="19"/>
      <c r="G647" s="19"/>
      <c r="H647" s="19"/>
      <c r="I647" s="19"/>
      <c r="J647" s="19"/>
      <c r="K647" s="19"/>
      <c r="L647" s="19"/>
      <c r="M647" s="148"/>
      <c r="N647" s="19"/>
      <c r="O647" s="19"/>
      <c r="P647" s="19"/>
      <c r="Q647" s="19"/>
    </row>
    <row r="648">
      <c r="A648" s="19"/>
      <c r="B648" s="19"/>
      <c r="C648" s="19"/>
      <c r="D648" s="19"/>
      <c r="E648" s="19"/>
      <c r="F648" s="19"/>
      <c r="G648" s="19"/>
      <c r="H648" s="19"/>
      <c r="I648" s="19"/>
      <c r="J648" s="19"/>
      <c r="K648" s="19"/>
      <c r="L648" s="19"/>
      <c r="M648" s="148"/>
      <c r="N648" s="19"/>
      <c r="O648" s="19"/>
      <c r="P648" s="19"/>
      <c r="Q648" s="19"/>
    </row>
    <row r="649">
      <c r="A649" s="19"/>
      <c r="B649" s="19"/>
      <c r="C649" s="19"/>
      <c r="D649" s="19"/>
      <c r="E649" s="19"/>
      <c r="F649" s="19"/>
      <c r="G649" s="19"/>
      <c r="H649" s="19"/>
      <c r="I649" s="19"/>
      <c r="J649" s="19"/>
      <c r="K649" s="19"/>
      <c r="L649" s="19"/>
      <c r="M649" s="148"/>
      <c r="N649" s="19"/>
      <c r="O649" s="19"/>
      <c r="P649" s="19"/>
      <c r="Q649" s="19"/>
    </row>
    <row r="650">
      <c r="A650" s="19"/>
      <c r="B650" s="19"/>
      <c r="C650" s="19"/>
      <c r="D650" s="19"/>
      <c r="E650" s="19"/>
      <c r="F650" s="19"/>
      <c r="G650" s="19"/>
      <c r="H650" s="19"/>
      <c r="I650" s="19"/>
      <c r="J650" s="19"/>
      <c r="K650" s="19"/>
      <c r="L650" s="19"/>
      <c r="M650" s="148"/>
      <c r="N650" s="19"/>
      <c r="O650" s="19"/>
      <c r="P650" s="19"/>
      <c r="Q650" s="19"/>
    </row>
    <row r="651">
      <c r="A651" s="19"/>
      <c r="B651" s="19"/>
      <c r="C651" s="19"/>
      <c r="D651" s="19"/>
      <c r="E651" s="19"/>
      <c r="F651" s="19"/>
      <c r="G651" s="19"/>
      <c r="H651" s="19"/>
      <c r="I651" s="19"/>
      <c r="J651" s="19"/>
      <c r="K651" s="19"/>
      <c r="L651" s="19"/>
      <c r="M651" s="148"/>
      <c r="N651" s="19"/>
      <c r="O651" s="19"/>
      <c r="P651" s="19"/>
      <c r="Q651" s="19"/>
    </row>
    <row r="652">
      <c r="A652" s="19"/>
      <c r="B652" s="19"/>
      <c r="C652" s="19"/>
      <c r="D652" s="19"/>
      <c r="E652" s="19"/>
      <c r="F652" s="19"/>
      <c r="G652" s="19"/>
      <c r="H652" s="19"/>
      <c r="I652" s="19"/>
      <c r="J652" s="19"/>
      <c r="K652" s="19"/>
      <c r="L652" s="19"/>
      <c r="M652" s="148"/>
      <c r="N652" s="19"/>
      <c r="O652" s="19"/>
      <c r="P652" s="19"/>
      <c r="Q652" s="19"/>
    </row>
    <row r="653">
      <c r="A653" s="19"/>
      <c r="B653" s="19"/>
      <c r="C653" s="19"/>
      <c r="D653" s="19"/>
      <c r="E653" s="19"/>
      <c r="F653" s="19"/>
      <c r="G653" s="19"/>
      <c r="H653" s="19"/>
      <c r="I653" s="19"/>
      <c r="J653" s="19"/>
      <c r="K653" s="19"/>
      <c r="L653" s="19"/>
      <c r="M653" s="148"/>
      <c r="N653" s="19"/>
      <c r="O653" s="19"/>
      <c r="P653" s="19"/>
      <c r="Q653" s="19"/>
    </row>
    <row r="654">
      <c r="A654" s="19"/>
      <c r="B654" s="19"/>
      <c r="C654" s="19"/>
      <c r="D654" s="19"/>
      <c r="E654" s="19"/>
      <c r="F654" s="19"/>
      <c r="G654" s="19"/>
      <c r="H654" s="19"/>
      <c r="I654" s="19"/>
      <c r="J654" s="19"/>
      <c r="K654" s="19"/>
      <c r="L654" s="19"/>
      <c r="M654" s="148"/>
      <c r="N654" s="19"/>
      <c r="O654" s="19"/>
      <c r="P654" s="19"/>
      <c r="Q654" s="19"/>
    </row>
    <row r="655">
      <c r="A655" s="19"/>
      <c r="B655" s="19"/>
      <c r="C655" s="19"/>
      <c r="D655" s="19"/>
      <c r="E655" s="19"/>
      <c r="F655" s="19"/>
      <c r="G655" s="19"/>
      <c r="H655" s="19"/>
      <c r="I655" s="19"/>
      <c r="J655" s="19"/>
      <c r="K655" s="19"/>
      <c r="L655" s="19"/>
      <c r="M655" s="148"/>
      <c r="N655" s="19"/>
      <c r="O655" s="19"/>
      <c r="P655" s="19"/>
      <c r="Q655" s="19"/>
    </row>
    <row r="656">
      <c r="A656" s="19"/>
      <c r="B656" s="19"/>
      <c r="C656" s="19"/>
      <c r="D656" s="19"/>
      <c r="E656" s="19"/>
      <c r="F656" s="19"/>
      <c r="G656" s="19"/>
      <c r="H656" s="19"/>
      <c r="I656" s="19"/>
      <c r="J656" s="19"/>
      <c r="K656" s="19"/>
      <c r="L656" s="19"/>
      <c r="M656" s="148"/>
      <c r="N656" s="19"/>
      <c r="O656" s="19"/>
      <c r="P656" s="19"/>
      <c r="Q656" s="19"/>
    </row>
    <row r="657">
      <c r="A657" s="19"/>
      <c r="B657" s="19"/>
      <c r="C657" s="19"/>
      <c r="D657" s="19"/>
      <c r="E657" s="19"/>
      <c r="F657" s="19"/>
      <c r="G657" s="19"/>
      <c r="H657" s="19"/>
      <c r="I657" s="19"/>
      <c r="J657" s="19"/>
      <c r="K657" s="19"/>
      <c r="L657" s="19"/>
      <c r="M657" s="148"/>
      <c r="N657" s="19"/>
      <c r="O657" s="19"/>
      <c r="P657" s="19"/>
      <c r="Q657" s="19"/>
    </row>
    <row r="658">
      <c r="A658" s="19"/>
      <c r="B658" s="19"/>
      <c r="C658" s="19"/>
      <c r="D658" s="19"/>
      <c r="E658" s="19"/>
      <c r="F658" s="19"/>
      <c r="G658" s="19"/>
      <c r="H658" s="19"/>
      <c r="I658" s="19"/>
      <c r="J658" s="19"/>
      <c r="K658" s="19"/>
      <c r="L658" s="19"/>
      <c r="M658" s="148"/>
      <c r="N658" s="19"/>
      <c r="O658" s="19"/>
      <c r="P658" s="19"/>
      <c r="Q658" s="19"/>
    </row>
    <row r="659">
      <c r="A659" s="19"/>
      <c r="B659" s="19"/>
      <c r="C659" s="19"/>
      <c r="D659" s="19"/>
      <c r="E659" s="19"/>
      <c r="F659" s="19"/>
      <c r="G659" s="19"/>
      <c r="H659" s="19"/>
      <c r="I659" s="19"/>
      <c r="J659" s="19"/>
      <c r="K659" s="19"/>
      <c r="L659" s="19"/>
      <c r="M659" s="148"/>
      <c r="N659" s="19"/>
      <c r="O659" s="19"/>
      <c r="P659" s="19"/>
      <c r="Q659" s="19"/>
    </row>
    <row r="660">
      <c r="A660" s="19"/>
      <c r="B660" s="19"/>
      <c r="C660" s="19"/>
      <c r="D660" s="19"/>
      <c r="E660" s="19"/>
      <c r="F660" s="19"/>
      <c r="G660" s="19"/>
      <c r="H660" s="19"/>
      <c r="I660" s="19"/>
      <c r="J660" s="19"/>
      <c r="K660" s="19"/>
      <c r="L660" s="19"/>
      <c r="M660" s="148"/>
      <c r="N660" s="19"/>
      <c r="O660" s="19"/>
      <c r="P660" s="19"/>
      <c r="Q660" s="19"/>
    </row>
    <row r="661">
      <c r="A661" s="19"/>
      <c r="B661" s="19"/>
      <c r="C661" s="19"/>
      <c r="D661" s="19"/>
      <c r="E661" s="19"/>
      <c r="F661" s="19"/>
      <c r="G661" s="19"/>
      <c r="H661" s="19"/>
      <c r="I661" s="19"/>
      <c r="J661" s="19"/>
      <c r="K661" s="19"/>
      <c r="L661" s="19"/>
      <c r="M661" s="148"/>
      <c r="N661" s="19"/>
      <c r="O661" s="19"/>
      <c r="P661" s="19"/>
      <c r="Q661" s="19"/>
    </row>
    <row r="662">
      <c r="A662" s="19"/>
      <c r="B662" s="19"/>
      <c r="C662" s="19"/>
      <c r="D662" s="19"/>
      <c r="E662" s="19"/>
      <c r="F662" s="19"/>
      <c r="G662" s="19"/>
      <c r="H662" s="19"/>
      <c r="I662" s="19"/>
      <c r="J662" s="19"/>
      <c r="K662" s="19"/>
      <c r="L662" s="19"/>
      <c r="M662" s="148"/>
      <c r="N662" s="19"/>
      <c r="O662" s="19"/>
      <c r="P662" s="19"/>
      <c r="Q662" s="19"/>
    </row>
    <row r="663">
      <c r="A663" s="19"/>
      <c r="B663" s="19"/>
      <c r="C663" s="19"/>
      <c r="D663" s="19"/>
      <c r="E663" s="19"/>
      <c r="F663" s="19"/>
      <c r="G663" s="19"/>
      <c r="H663" s="19"/>
      <c r="I663" s="19"/>
      <c r="J663" s="19"/>
      <c r="K663" s="19"/>
      <c r="L663" s="19"/>
      <c r="M663" s="148"/>
      <c r="N663" s="19"/>
      <c r="O663" s="19"/>
      <c r="P663" s="19"/>
      <c r="Q663" s="19"/>
    </row>
    <row r="664">
      <c r="A664" s="19"/>
      <c r="B664" s="19"/>
      <c r="C664" s="19"/>
      <c r="D664" s="19"/>
      <c r="E664" s="19"/>
      <c r="F664" s="19"/>
      <c r="G664" s="19"/>
      <c r="H664" s="19"/>
      <c r="I664" s="19"/>
      <c r="J664" s="19"/>
      <c r="K664" s="19"/>
      <c r="L664" s="19"/>
      <c r="M664" s="148"/>
      <c r="N664" s="19"/>
      <c r="O664" s="19"/>
      <c r="P664" s="19"/>
      <c r="Q664" s="19"/>
    </row>
    <row r="665">
      <c r="A665" s="19"/>
      <c r="B665" s="19"/>
      <c r="C665" s="19"/>
      <c r="D665" s="19"/>
      <c r="E665" s="19"/>
      <c r="F665" s="19"/>
      <c r="G665" s="19"/>
      <c r="H665" s="19"/>
      <c r="I665" s="19"/>
      <c r="J665" s="19"/>
      <c r="K665" s="19"/>
      <c r="L665" s="19"/>
      <c r="M665" s="148"/>
      <c r="N665" s="19"/>
      <c r="O665" s="19"/>
      <c r="P665" s="19"/>
      <c r="Q665" s="19"/>
    </row>
    <row r="666">
      <c r="A666" s="19"/>
      <c r="B666" s="19"/>
      <c r="C666" s="19"/>
      <c r="D666" s="19"/>
      <c r="E666" s="19"/>
      <c r="F666" s="19"/>
      <c r="G666" s="19"/>
      <c r="H666" s="19"/>
      <c r="I666" s="19"/>
      <c r="J666" s="19"/>
      <c r="K666" s="19"/>
      <c r="L666" s="19"/>
      <c r="M666" s="148"/>
      <c r="N666" s="19"/>
      <c r="O666" s="19"/>
      <c r="P666" s="19"/>
      <c r="Q666" s="19"/>
    </row>
    <row r="667">
      <c r="A667" s="19"/>
      <c r="B667" s="19"/>
      <c r="C667" s="19"/>
      <c r="D667" s="19"/>
      <c r="E667" s="19"/>
      <c r="F667" s="19"/>
      <c r="G667" s="19"/>
      <c r="H667" s="19"/>
      <c r="I667" s="19"/>
      <c r="J667" s="19"/>
      <c r="K667" s="19"/>
      <c r="L667" s="19"/>
      <c r="M667" s="148"/>
      <c r="N667" s="19"/>
      <c r="O667" s="19"/>
      <c r="P667" s="19"/>
      <c r="Q667" s="19"/>
    </row>
    <row r="668">
      <c r="A668" s="19"/>
      <c r="B668" s="19"/>
      <c r="C668" s="19"/>
      <c r="D668" s="19"/>
      <c r="E668" s="19"/>
      <c r="F668" s="19"/>
      <c r="G668" s="19"/>
      <c r="H668" s="19"/>
      <c r="I668" s="19"/>
      <c r="J668" s="19"/>
      <c r="K668" s="19"/>
      <c r="L668" s="19"/>
      <c r="M668" s="148"/>
      <c r="N668" s="19"/>
      <c r="O668" s="19"/>
      <c r="P668" s="19"/>
      <c r="Q668" s="19"/>
    </row>
    <row r="669">
      <c r="A669" s="19"/>
      <c r="B669" s="19"/>
      <c r="C669" s="19"/>
      <c r="D669" s="19"/>
      <c r="E669" s="19"/>
      <c r="F669" s="19"/>
      <c r="G669" s="19"/>
      <c r="H669" s="19"/>
      <c r="I669" s="19"/>
      <c r="J669" s="19"/>
      <c r="K669" s="19"/>
      <c r="L669" s="19"/>
      <c r="M669" s="148"/>
      <c r="N669" s="19"/>
      <c r="O669" s="19"/>
      <c r="P669" s="19"/>
      <c r="Q669" s="19"/>
    </row>
    <row r="670">
      <c r="A670" s="19"/>
      <c r="B670" s="19"/>
      <c r="C670" s="19"/>
      <c r="D670" s="19"/>
      <c r="E670" s="19"/>
      <c r="F670" s="19"/>
      <c r="G670" s="19"/>
      <c r="H670" s="19"/>
      <c r="I670" s="19"/>
      <c r="J670" s="19"/>
      <c r="K670" s="19"/>
      <c r="L670" s="19"/>
      <c r="M670" s="148"/>
      <c r="N670" s="19"/>
      <c r="O670" s="19"/>
      <c r="P670" s="19"/>
      <c r="Q670" s="19"/>
    </row>
    <row r="671">
      <c r="A671" s="19"/>
      <c r="B671" s="19"/>
      <c r="C671" s="19"/>
      <c r="D671" s="19"/>
      <c r="E671" s="19"/>
      <c r="F671" s="19"/>
      <c r="G671" s="19"/>
      <c r="H671" s="19"/>
      <c r="I671" s="19"/>
      <c r="J671" s="19"/>
      <c r="K671" s="19"/>
      <c r="L671" s="19"/>
      <c r="M671" s="148"/>
      <c r="N671" s="19"/>
      <c r="O671" s="19"/>
      <c r="P671" s="19"/>
      <c r="Q671" s="19"/>
    </row>
    <row r="672">
      <c r="A672" s="19"/>
      <c r="B672" s="19"/>
      <c r="C672" s="19"/>
      <c r="D672" s="19"/>
      <c r="E672" s="19"/>
      <c r="F672" s="19"/>
      <c r="G672" s="19"/>
      <c r="H672" s="19"/>
      <c r="I672" s="19"/>
      <c r="J672" s="19"/>
      <c r="K672" s="19"/>
      <c r="L672" s="19"/>
      <c r="M672" s="148"/>
      <c r="N672" s="19"/>
      <c r="O672" s="19"/>
      <c r="P672" s="19"/>
      <c r="Q672" s="19"/>
    </row>
    <row r="673">
      <c r="A673" s="19"/>
      <c r="B673" s="19"/>
      <c r="C673" s="19"/>
      <c r="D673" s="19"/>
      <c r="E673" s="19"/>
      <c r="F673" s="19"/>
      <c r="G673" s="19"/>
      <c r="H673" s="19"/>
      <c r="I673" s="19"/>
      <c r="J673" s="19"/>
      <c r="K673" s="19"/>
      <c r="L673" s="19"/>
      <c r="M673" s="148"/>
      <c r="N673" s="19"/>
      <c r="O673" s="19"/>
      <c r="P673" s="19"/>
      <c r="Q673" s="19"/>
    </row>
    <row r="674">
      <c r="A674" s="19"/>
      <c r="B674" s="19"/>
      <c r="C674" s="19"/>
      <c r="D674" s="19"/>
      <c r="E674" s="19"/>
      <c r="F674" s="19"/>
      <c r="G674" s="19"/>
      <c r="H674" s="19"/>
      <c r="I674" s="19"/>
      <c r="J674" s="19"/>
      <c r="K674" s="19"/>
      <c r="L674" s="19"/>
      <c r="M674" s="148"/>
      <c r="N674" s="19"/>
      <c r="O674" s="19"/>
      <c r="P674" s="19"/>
      <c r="Q674" s="19"/>
    </row>
    <row r="675">
      <c r="A675" s="19"/>
      <c r="B675" s="19"/>
      <c r="C675" s="19"/>
      <c r="D675" s="19"/>
      <c r="E675" s="19"/>
      <c r="F675" s="19"/>
      <c r="G675" s="19"/>
      <c r="H675" s="19"/>
      <c r="I675" s="19"/>
      <c r="J675" s="19"/>
      <c r="K675" s="19"/>
      <c r="L675" s="19"/>
      <c r="M675" s="148"/>
      <c r="N675" s="19"/>
      <c r="O675" s="19"/>
      <c r="P675" s="19"/>
      <c r="Q675" s="19"/>
    </row>
    <row r="676">
      <c r="A676" s="19"/>
      <c r="B676" s="19"/>
      <c r="C676" s="19"/>
      <c r="D676" s="19"/>
      <c r="E676" s="19"/>
      <c r="F676" s="19"/>
      <c r="G676" s="19"/>
      <c r="H676" s="19"/>
      <c r="I676" s="19"/>
      <c r="J676" s="19"/>
      <c r="K676" s="19"/>
      <c r="L676" s="19"/>
      <c r="M676" s="148"/>
      <c r="N676" s="19"/>
      <c r="O676" s="19"/>
      <c r="P676" s="19"/>
      <c r="Q676" s="19"/>
    </row>
    <row r="677">
      <c r="A677" s="19"/>
      <c r="B677" s="19"/>
      <c r="C677" s="19"/>
      <c r="D677" s="19"/>
      <c r="E677" s="19"/>
      <c r="F677" s="19"/>
      <c r="G677" s="19"/>
      <c r="H677" s="19"/>
      <c r="I677" s="19"/>
      <c r="J677" s="19"/>
      <c r="K677" s="19"/>
      <c r="L677" s="19"/>
      <c r="M677" s="148"/>
      <c r="N677" s="19"/>
      <c r="O677" s="19"/>
      <c r="P677" s="19"/>
      <c r="Q677" s="19"/>
    </row>
    <row r="678">
      <c r="A678" s="19"/>
      <c r="B678" s="19"/>
      <c r="C678" s="19"/>
      <c r="D678" s="19"/>
      <c r="E678" s="19"/>
      <c r="F678" s="19"/>
      <c r="G678" s="19"/>
      <c r="H678" s="19"/>
      <c r="I678" s="19"/>
      <c r="J678" s="19"/>
      <c r="K678" s="19"/>
      <c r="L678" s="19"/>
      <c r="M678" s="148"/>
      <c r="N678" s="19"/>
      <c r="O678" s="19"/>
      <c r="P678" s="19"/>
      <c r="Q678" s="19"/>
    </row>
    <row r="679">
      <c r="A679" s="19"/>
      <c r="B679" s="19"/>
      <c r="C679" s="19"/>
      <c r="D679" s="19"/>
      <c r="E679" s="19"/>
      <c r="F679" s="19"/>
      <c r="G679" s="19"/>
      <c r="H679" s="19"/>
      <c r="I679" s="19"/>
      <c r="J679" s="19"/>
      <c r="K679" s="19"/>
      <c r="L679" s="19"/>
      <c r="M679" s="148"/>
      <c r="N679" s="19"/>
      <c r="O679" s="19"/>
      <c r="P679" s="19"/>
      <c r="Q679" s="19"/>
    </row>
    <row r="680">
      <c r="A680" s="19"/>
      <c r="B680" s="19"/>
      <c r="C680" s="19"/>
      <c r="D680" s="19"/>
      <c r="E680" s="19"/>
      <c r="F680" s="19"/>
      <c r="G680" s="19"/>
      <c r="H680" s="19"/>
      <c r="I680" s="19"/>
      <c r="J680" s="19"/>
      <c r="K680" s="19"/>
      <c r="L680" s="19"/>
      <c r="M680" s="148"/>
      <c r="N680" s="19"/>
      <c r="O680" s="19"/>
      <c r="P680" s="19"/>
      <c r="Q680" s="19"/>
    </row>
    <row r="681">
      <c r="A681" s="19"/>
      <c r="B681" s="19"/>
      <c r="C681" s="19"/>
      <c r="D681" s="19"/>
      <c r="E681" s="19"/>
      <c r="F681" s="19"/>
      <c r="G681" s="19"/>
      <c r="H681" s="19"/>
      <c r="I681" s="19"/>
      <c r="J681" s="19"/>
      <c r="K681" s="19"/>
      <c r="L681" s="19"/>
      <c r="M681" s="148"/>
      <c r="N681" s="19"/>
      <c r="O681" s="19"/>
      <c r="P681" s="19"/>
      <c r="Q681" s="19"/>
    </row>
    <row r="682">
      <c r="A682" s="19"/>
      <c r="B682" s="19"/>
      <c r="C682" s="19"/>
      <c r="D682" s="19"/>
      <c r="E682" s="19"/>
      <c r="F682" s="19"/>
      <c r="G682" s="19"/>
      <c r="H682" s="19"/>
      <c r="I682" s="19"/>
      <c r="J682" s="19"/>
      <c r="K682" s="19"/>
      <c r="L682" s="19"/>
      <c r="M682" s="148"/>
      <c r="N682" s="19"/>
      <c r="O682" s="19"/>
      <c r="P682" s="19"/>
      <c r="Q682" s="19"/>
    </row>
    <row r="683">
      <c r="A683" s="19"/>
      <c r="B683" s="19"/>
      <c r="C683" s="19"/>
      <c r="D683" s="19"/>
      <c r="E683" s="19"/>
      <c r="F683" s="19"/>
      <c r="G683" s="19"/>
      <c r="H683" s="19"/>
      <c r="I683" s="19"/>
      <c r="J683" s="19"/>
      <c r="K683" s="19"/>
      <c r="L683" s="19"/>
      <c r="M683" s="148"/>
      <c r="N683" s="19"/>
      <c r="O683" s="19"/>
      <c r="P683" s="19"/>
      <c r="Q683" s="19"/>
    </row>
    <row r="684">
      <c r="A684" s="19"/>
      <c r="B684" s="19"/>
      <c r="C684" s="19"/>
      <c r="D684" s="19"/>
      <c r="E684" s="19"/>
      <c r="F684" s="19"/>
      <c r="G684" s="19"/>
      <c r="H684" s="19"/>
      <c r="I684" s="19"/>
      <c r="J684" s="19"/>
      <c r="K684" s="19"/>
      <c r="L684" s="19"/>
      <c r="M684" s="148"/>
      <c r="N684" s="19"/>
      <c r="O684" s="19"/>
      <c r="P684" s="19"/>
      <c r="Q684" s="19"/>
    </row>
    <row r="685">
      <c r="A685" s="19"/>
      <c r="B685" s="19"/>
      <c r="C685" s="19"/>
      <c r="D685" s="19"/>
      <c r="E685" s="19"/>
      <c r="F685" s="19"/>
      <c r="G685" s="19"/>
      <c r="H685" s="19"/>
      <c r="I685" s="19"/>
      <c r="J685" s="19"/>
      <c r="K685" s="19"/>
      <c r="L685" s="19"/>
      <c r="M685" s="148"/>
      <c r="N685" s="19"/>
      <c r="O685" s="19"/>
      <c r="P685" s="19"/>
      <c r="Q685" s="19"/>
    </row>
    <row r="686">
      <c r="A686" s="19"/>
      <c r="B686" s="19"/>
      <c r="C686" s="19"/>
      <c r="D686" s="19"/>
      <c r="E686" s="19"/>
      <c r="F686" s="19"/>
      <c r="G686" s="19"/>
      <c r="H686" s="19"/>
      <c r="I686" s="19"/>
      <c r="J686" s="19"/>
      <c r="K686" s="19"/>
      <c r="L686" s="19"/>
      <c r="M686" s="148"/>
      <c r="N686" s="19"/>
      <c r="O686" s="19"/>
      <c r="P686" s="19"/>
      <c r="Q686" s="19"/>
    </row>
    <row r="687">
      <c r="A687" s="19"/>
      <c r="B687" s="19"/>
      <c r="C687" s="19"/>
      <c r="D687" s="19"/>
      <c r="E687" s="19"/>
      <c r="F687" s="19"/>
      <c r="G687" s="19"/>
      <c r="H687" s="19"/>
      <c r="I687" s="19"/>
      <c r="J687" s="19"/>
      <c r="K687" s="19"/>
      <c r="L687" s="19"/>
      <c r="M687" s="148"/>
      <c r="N687" s="19"/>
      <c r="O687" s="19"/>
      <c r="P687" s="19"/>
      <c r="Q687" s="19"/>
    </row>
    <row r="688">
      <c r="A688" s="19"/>
      <c r="B688" s="19"/>
      <c r="C688" s="19"/>
      <c r="D688" s="19"/>
      <c r="E688" s="19"/>
      <c r="F688" s="19"/>
      <c r="G688" s="19"/>
      <c r="H688" s="19"/>
      <c r="I688" s="19"/>
      <c r="J688" s="19"/>
      <c r="K688" s="19"/>
      <c r="L688" s="19"/>
      <c r="M688" s="148"/>
      <c r="N688" s="19"/>
      <c r="O688" s="19"/>
      <c r="P688" s="19"/>
      <c r="Q688" s="19"/>
    </row>
    <row r="689">
      <c r="A689" s="19"/>
      <c r="B689" s="19"/>
      <c r="C689" s="19"/>
      <c r="D689" s="19"/>
      <c r="E689" s="19"/>
      <c r="F689" s="19"/>
      <c r="G689" s="19"/>
      <c r="H689" s="19"/>
      <c r="I689" s="19"/>
      <c r="J689" s="19"/>
      <c r="K689" s="19"/>
      <c r="L689" s="19"/>
      <c r="M689" s="148"/>
      <c r="N689" s="19"/>
      <c r="O689" s="19"/>
      <c r="P689" s="19"/>
      <c r="Q689" s="19"/>
    </row>
    <row r="690">
      <c r="A690" s="19"/>
      <c r="B690" s="19"/>
      <c r="C690" s="19"/>
      <c r="D690" s="19"/>
      <c r="E690" s="19"/>
      <c r="F690" s="19"/>
      <c r="G690" s="19"/>
      <c r="H690" s="19"/>
      <c r="I690" s="19"/>
      <c r="J690" s="19"/>
      <c r="K690" s="19"/>
      <c r="L690" s="19"/>
      <c r="M690" s="148"/>
      <c r="N690" s="19"/>
      <c r="O690" s="19"/>
      <c r="P690" s="19"/>
      <c r="Q690" s="19"/>
    </row>
    <row r="691">
      <c r="A691" s="19"/>
      <c r="B691" s="19"/>
      <c r="C691" s="19"/>
      <c r="D691" s="19"/>
      <c r="E691" s="19"/>
      <c r="F691" s="19"/>
      <c r="G691" s="19"/>
      <c r="H691" s="19"/>
      <c r="I691" s="19"/>
      <c r="J691" s="19"/>
      <c r="K691" s="19"/>
      <c r="L691" s="19"/>
      <c r="M691" s="148"/>
      <c r="N691" s="19"/>
      <c r="O691" s="19"/>
      <c r="P691" s="19"/>
      <c r="Q691" s="19"/>
    </row>
    <row r="692">
      <c r="A692" s="19"/>
      <c r="B692" s="19"/>
      <c r="C692" s="19"/>
      <c r="D692" s="19"/>
      <c r="E692" s="19"/>
      <c r="F692" s="19"/>
      <c r="G692" s="19"/>
      <c r="H692" s="19"/>
      <c r="I692" s="19"/>
      <c r="J692" s="19"/>
      <c r="K692" s="19"/>
      <c r="L692" s="19"/>
      <c r="M692" s="148"/>
      <c r="N692" s="19"/>
      <c r="O692" s="19"/>
      <c r="P692" s="19"/>
      <c r="Q692" s="19"/>
    </row>
    <row r="693">
      <c r="A693" s="19"/>
      <c r="B693" s="19"/>
      <c r="C693" s="19"/>
      <c r="D693" s="19"/>
      <c r="E693" s="19"/>
      <c r="F693" s="19"/>
      <c r="G693" s="19"/>
      <c r="H693" s="19"/>
      <c r="I693" s="19"/>
      <c r="J693" s="19"/>
      <c r="K693" s="19"/>
      <c r="L693" s="19"/>
      <c r="M693" s="148"/>
      <c r="N693" s="19"/>
      <c r="O693" s="19"/>
      <c r="P693" s="19"/>
      <c r="Q693" s="19"/>
    </row>
    <row r="694">
      <c r="A694" s="19"/>
      <c r="B694" s="19"/>
      <c r="C694" s="19"/>
      <c r="D694" s="19"/>
      <c r="E694" s="19"/>
      <c r="F694" s="19"/>
      <c r="G694" s="19"/>
      <c r="H694" s="19"/>
      <c r="I694" s="19"/>
      <c r="J694" s="19"/>
      <c r="K694" s="19"/>
      <c r="L694" s="19"/>
      <c r="M694" s="148"/>
      <c r="N694" s="19"/>
      <c r="O694" s="19"/>
      <c r="P694" s="19"/>
      <c r="Q694" s="19"/>
    </row>
    <row r="695">
      <c r="A695" s="19"/>
      <c r="B695" s="19"/>
      <c r="C695" s="19"/>
      <c r="D695" s="19"/>
      <c r="E695" s="19"/>
      <c r="F695" s="19"/>
      <c r="G695" s="19"/>
      <c r="H695" s="19"/>
      <c r="I695" s="19"/>
      <c r="J695" s="19"/>
      <c r="K695" s="19"/>
      <c r="L695" s="19"/>
      <c r="M695" s="148"/>
      <c r="N695" s="19"/>
      <c r="O695" s="19"/>
      <c r="P695" s="19"/>
      <c r="Q695" s="19"/>
    </row>
    <row r="696">
      <c r="A696" s="19"/>
      <c r="B696" s="19"/>
      <c r="C696" s="19"/>
      <c r="D696" s="19"/>
      <c r="E696" s="19"/>
      <c r="F696" s="19"/>
      <c r="G696" s="19"/>
      <c r="H696" s="19"/>
      <c r="I696" s="19"/>
      <c r="J696" s="19"/>
      <c r="K696" s="19"/>
      <c r="L696" s="19"/>
      <c r="M696" s="148"/>
      <c r="N696" s="19"/>
      <c r="O696" s="19"/>
      <c r="P696" s="19"/>
      <c r="Q696" s="19"/>
    </row>
    <row r="697">
      <c r="A697" s="19"/>
      <c r="B697" s="19"/>
      <c r="C697" s="19"/>
      <c r="D697" s="19"/>
      <c r="E697" s="19"/>
      <c r="F697" s="19"/>
      <c r="G697" s="19"/>
      <c r="H697" s="19"/>
      <c r="I697" s="19"/>
      <c r="J697" s="19"/>
      <c r="K697" s="19"/>
      <c r="L697" s="19"/>
      <c r="M697" s="148"/>
      <c r="N697" s="19"/>
      <c r="O697" s="19"/>
      <c r="P697" s="19"/>
      <c r="Q697" s="19"/>
    </row>
    <row r="698">
      <c r="A698" s="19"/>
      <c r="B698" s="19"/>
      <c r="C698" s="19"/>
      <c r="D698" s="19"/>
      <c r="E698" s="19"/>
      <c r="F698" s="19"/>
      <c r="G698" s="19"/>
      <c r="H698" s="19"/>
      <c r="I698" s="19"/>
      <c r="J698" s="19"/>
      <c r="K698" s="19"/>
      <c r="L698" s="19"/>
      <c r="M698" s="148"/>
      <c r="N698" s="19"/>
      <c r="O698" s="19"/>
      <c r="P698" s="19"/>
      <c r="Q698" s="19"/>
    </row>
    <row r="699">
      <c r="A699" s="19"/>
      <c r="B699" s="19"/>
      <c r="C699" s="19"/>
      <c r="D699" s="19"/>
      <c r="E699" s="19"/>
      <c r="F699" s="19"/>
      <c r="G699" s="19"/>
      <c r="H699" s="19"/>
      <c r="I699" s="19"/>
      <c r="J699" s="19"/>
      <c r="K699" s="19"/>
      <c r="L699" s="19"/>
      <c r="M699" s="148"/>
      <c r="N699" s="19"/>
      <c r="O699" s="19"/>
      <c r="P699" s="19"/>
      <c r="Q699" s="19"/>
    </row>
    <row r="700">
      <c r="A700" s="19"/>
      <c r="B700" s="19"/>
      <c r="C700" s="19"/>
      <c r="D700" s="19"/>
      <c r="E700" s="19"/>
      <c r="F700" s="19"/>
      <c r="G700" s="19"/>
      <c r="H700" s="19"/>
      <c r="I700" s="19"/>
      <c r="J700" s="19"/>
      <c r="K700" s="19"/>
      <c r="L700" s="19"/>
      <c r="M700" s="148"/>
      <c r="N700" s="19"/>
      <c r="O700" s="19"/>
      <c r="P700" s="19"/>
      <c r="Q700" s="19"/>
    </row>
    <row r="701">
      <c r="A701" s="19"/>
      <c r="B701" s="19"/>
      <c r="C701" s="19"/>
      <c r="D701" s="19"/>
      <c r="E701" s="19"/>
      <c r="F701" s="19"/>
      <c r="G701" s="19"/>
      <c r="H701" s="19"/>
      <c r="I701" s="19"/>
      <c r="J701" s="19"/>
      <c r="K701" s="19"/>
      <c r="L701" s="19"/>
      <c r="M701" s="148"/>
      <c r="N701" s="19"/>
      <c r="O701" s="19"/>
      <c r="P701" s="19"/>
      <c r="Q701" s="19"/>
    </row>
    <row r="702">
      <c r="A702" s="19"/>
      <c r="B702" s="19"/>
      <c r="C702" s="19"/>
      <c r="D702" s="19"/>
      <c r="E702" s="19"/>
      <c r="F702" s="19"/>
      <c r="G702" s="19"/>
      <c r="H702" s="19"/>
      <c r="I702" s="19"/>
      <c r="J702" s="19"/>
      <c r="K702" s="19"/>
      <c r="L702" s="19"/>
      <c r="M702" s="148"/>
      <c r="N702" s="19"/>
      <c r="O702" s="19"/>
      <c r="P702" s="19"/>
      <c r="Q702" s="19"/>
    </row>
    <row r="703">
      <c r="A703" s="19"/>
      <c r="B703" s="19"/>
      <c r="C703" s="19"/>
      <c r="D703" s="19"/>
      <c r="E703" s="19"/>
      <c r="F703" s="19"/>
      <c r="G703" s="19"/>
      <c r="H703" s="19"/>
      <c r="I703" s="19"/>
      <c r="J703" s="19"/>
      <c r="K703" s="19"/>
      <c r="L703" s="19"/>
      <c r="M703" s="148"/>
      <c r="N703" s="19"/>
      <c r="O703" s="19"/>
      <c r="P703" s="19"/>
      <c r="Q703" s="19"/>
    </row>
    <row r="704">
      <c r="A704" s="19"/>
      <c r="B704" s="19"/>
      <c r="C704" s="19"/>
      <c r="D704" s="19"/>
      <c r="E704" s="19"/>
      <c r="F704" s="19"/>
      <c r="G704" s="19"/>
      <c r="H704" s="19"/>
      <c r="I704" s="19"/>
      <c r="J704" s="19"/>
      <c r="K704" s="19"/>
      <c r="L704" s="19"/>
      <c r="M704" s="148"/>
      <c r="N704" s="19"/>
      <c r="O704" s="19"/>
      <c r="P704" s="19"/>
      <c r="Q704" s="19"/>
    </row>
    <row r="705">
      <c r="A705" s="19"/>
      <c r="B705" s="19"/>
      <c r="C705" s="19"/>
      <c r="D705" s="19"/>
      <c r="E705" s="19"/>
      <c r="F705" s="19"/>
      <c r="G705" s="19"/>
      <c r="H705" s="19"/>
      <c r="I705" s="19"/>
      <c r="J705" s="19"/>
      <c r="K705" s="19"/>
      <c r="L705" s="19"/>
      <c r="M705" s="148"/>
      <c r="N705" s="19"/>
      <c r="O705" s="19"/>
      <c r="P705" s="19"/>
      <c r="Q705" s="19"/>
    </row>
    <row r="706">
      <c r="A706" s="19"/>
      <c r="B706" s="19"/>
      <c r="C706" s="19"/>
      <c r="D706" s="19"/>
      <c r="E706" s="19"/>
      <c r="F706" s="19"/>
      <c r="G706" s="19"/>
      <c r="H706" s="19"/>
      <c r="I706" s="19"/>
      <c r="J706" s="19"/>
      <c r="K706" s="19"/>
      <c r="L706" s="19"/>
      <c r="M706" s="148"/>
      <c r="N706" s="19"/>
      <c r="O706" s="19"/>
      <c r="P706" s="19"/>
      <c r="Q706" s="19"/>
    </row>
    <row r="707">
      <c r="A707" s="19"/>
      <c r="B707" s="19"/>
      <c r="C707" s="19"/>
      <c r="D707" s="19"/>
      <c r="E707" s="19"/>
      <c r="F707" s="19"/>
      <c r="G707" s="19"/>
      <c r="H707" s="19"/>
      <c r="I707" s="19"/>
      <c r="J707" s="19"/>
      <c r="K707" s="19"/>
      <c r="L707" s="19"/>
      <c r="M707" s="148"/>
      <c r="N707" s="19"/>
      <c r="O707" s="19"/>
      <c r="P707" s="19"/>
      <c r="Q707" s="19"/>
    </row>
    <row r="708">
      <c r="A708" s="19"/>
      <c r="B708" s="19"/>
      <c r="C708" s="19"/>
      <c r="D708" s="19"/>
      <c r="E708" s="19"/>
      <c r="F708" s="19"/>
      <c r="G708" s="19"/>
      <c r="H708" s="19"/>
      <c r="I708" s="19"/>
      <c r="J708" s="19"/>
      <c r="K708" s="19"/>
      <c r="L708" s="19"/>
      <c r="M708" s="148"/>
      <c r="N708" s="19"/>
      <c r="O708" s="19"/>
      <c r="P708" s="19"/>
      <c r="Q708" s="19"/>
    </row>
    <row r="709">
      <c r="A709" s="19"/>
      <c r="B709" s="19"/>
      <c r="C709" s="19"/>
      <c r="D709" s="19"/>
      <c r="E709" s="19"/>
      <c r="F709" s="19"/>
      <c r="G709" s="19"/>
      <c r="H709" s="19"/>
      <c r="I709" s="19"/>
      <c r="J709" s="19"/>
      <c r="K709" s="19"/>
      <c r="L709" s="19"/>
      <c r="M709" s="148"/>
      <c r="N709" s="19"/>
      <c r="O709" s="19"/>
      <c r="P709" s="19"/>
      <c r="Q709" s="19"/>
    </row>
    <row r="710">
      <c r="A710" s="19"/>
      <c r="B710" s="19"/>
      <c r="C710" s="19"/>
      <c r="D710" s="19"/>
      <c r="E710" s="19"/>
      <c r="F710" s="19"/>
      <c r="G710" s="19"/>
      <c r="H710" s="19"/>
      <c r="I710" s="19"/>
      <c r="J710" s="19"/>
      <c r="K710" s="19"/>
      <c r="L710" s="19"/>
      <c r="M710" s="148"/>
      <c r="N710" s="19"/>
      <c r="O710" s="19"/>
      <c r="P710" s="19"/>
      <c r="Q710" s="19"/>
    </row>
    <row r="711">
      <c r="A711" s="19"/>
      <c r="B711" s="19"/>
      <c r="C711" s="19"/>
      <c r="D711" s="19"/>
      <c r="E711" s="19"/>
      <c r="F711" s="19"/>
      <c r="G711" s="19"/>
      <c r="H711" s="19"/>
      <c r="I711" s="19"/>
      <c r="J711" s="19"/>
      <c r="K711" s="19"/>
      <c r="L711" s="19"/>
      <c r="M711" s="148"/>
      <c r="N711" s="19"/>
      <c r="O711" s="19"/>
      <c r="P711" s="19"/>
      <c r="Q711" s="19"/>
    </row>
    <row r="712">
      <c r="A712" s="19"/>
      <c r="B712" s="19"/>
      <c r="C712" s="19"/>
      <c r="D712" s="19"/>
      <c r="E712" s="19"/>
      <c r="F712" s="19"/>
      <c r="G712" s="19"/>
      <c r="H712" s="19"/>
      <c r="I712" s="19"/>
      <c r="J712" s="19"/>
      <c r="K712" s="19"/>
      <c r="L712" s="19"/>
      <c r="M712" s="148"/>
      <c r="N712" s="19"/>
      <c r="O712" s="19"/>
      <c r="P712" s="19"/>
      <c r="Q712" s="19"/>
    </row>
    <row r="713">
      <c r="A713" s="19"/>
      <c r="B713" s="19"/>
      <c r="C713" s="19"/>
      <c r="D713" s="19"/>
      <c r="E713" s="19"/>
      <c r="F713" s="19"/>
      <c r="G713" s="19"/>
      <c r="H713" s="19"/>
      <c r="I713" s="19"/>
      <c r="J713" s="19"/>
      <c r="K713" s="19"/>
      <c r="L713" s="19"/>
      <c r="M713" s="148"/>
      <c r="N713" s="19"/>
      <c r="O713" s="19"/>
      <c r="P713" s="19"/>
      <c r="Q713" s="19"/>
    </row>
    <row r="714">
      <c r="A714" s="19"/>
      <c r="B714" s="19"/>
      <c r="C714" s="19"/>
      <c r="D714" s="19"/>
      <c r="E714" s="19"/>
      <c r="F714" s="19"/>
      <c r="G714" s="19"/>
      <c r="H714" s="19"/>
      <c r="I714" s="19"/>
      <c r="J714" s="19"/>
      <c r="K714" s="19"/>
      <c r="L714" s="19"/>
      <c r="M714" s="148"/>
      <c r="N714" s="19"/>
      <c r="O714" s="19"/>
      <c r="P714" s="19"/>
      <c r="Q714" s="19"/>
    </row>
    <row r="715">
      <c r="A715" s="19"/>
      <c r="B715" s="19"/>
      <c r="C715" s="19"/>
      <c r="D715" s="19"/>
      <c r="E715" s="19"/>
      <c r="F715" s="19"/>
      <c r="G715" s="19"/>
      <c r="H715" s="19"/>
      <c r="I715" s="19"/>
      <c r="J715" s="19"/>
      <c r="K715" s="19"/>
      <c r="L715" s="19"/>
      <c r="M715" s="148"/>
      <c r="N715" s="19"/>
      <c r="O715" s="19"/>
      <c r="P715" s="19"/>
      <c r="Q715" s="19"/>
    </row>
    <row r="716">
      <c r="A716" s="19"/>
      <c r="B716" s="19"/>
      <c r="C716" s="19"/>
      <c r="D716" s="19"/>
      <c r="E716" s="19"/>
      <c r="F716" s="19"/>
      <c r="G716" s="19"/>
      <c r="H716" s="19"/>
      <c r="I716" s="19"/>
      <c r="J716" s="19"/>
      <c r="K716" s="19"/>
      <c r="L716" s="19"/>
      <c r="M716" s="148"/>
      <c r="N716" s="19"/>
      <c r="O716" s="19"/>
      <c r="P716" s="19"/>
      <c r="Q716" s="19"/>
    </row>
    <row r="717">
      <c r="A717" s="19"/>
      <c r="B717" s="19"/>
      <c r="C717" s="19"/>
      <c r="D717" s="19"/>
      <c r="E717" s="19"/>
      <c r="F717" s="19"/>
      <c r="G717" s="19"/>
      <c r="H717" s="19"/>
      <c r="I717" s="19"/>
      <c r="J717" s="19"/>
      <c r="K717" s="19"/>
      <c r="L717" s="19"/>
      <c r="M717" s="148"/>
      <c r="N717" s="19"/>
      <c r="O717" s="19"/>
      <c r="P717" s="19"/>
      <c r="Q717" s="19"/>
    </row>
    <row r="718">
      <c r="A718" s="19"/>
      <c r="B718" s="19"/>
      <c r="C718" s="19"/>
      <c r="D718" s="19"/>
      <c r="E718" s="19"/>
      <c r="F718" s="19"/>
      <c r="G718" s="19"/>
      <c r="H718" s="19"/>
      <c r="I718" s="19"/>
      <c r="J718" s="19"/>
      <c r="K718" s="19"/>
      <c r="L718" s="19"/>
      <c r="M718" s="148"/>
      <c r="N718" s="19"/>
      <c r="O718" s="19"/>
      <c r="P718" s="19"/>
      <c r="Q718" s="19"/>
    </row>
    <row r="719">
      <c r="A719" s="19"/>
      <c r="B719" s="19"/>
      <c r="C719" s="19"/>
      <c r="D719" s="19"/>
      <c r="E719" s="19"/>
      <c r="F719" s="19"/>
      <c r="G719" s="19"/>
      <c r="H719" s="19"/>
      <c r="I719" s="19"/>
      <c r="J719" s="19"/>
      <c r="K719" s="19"/>
      <c r="L719" s="19"/>
      <c r="M719" s="148"/>
      <c r="N719" s="19"/>
      <c r="O719" s="19"/>
      <c r="P719" s="19"/>
      <c r="Q719" s="19"/>
    </row>
    <row r="720">
      <c r="A720" s="19"/>
      <c r="B720" s="19"/>
      <c r="C720" s="19"/>
      <c r="D720" s="19"/>
      <c r="E720" s="19"/>
      <c r="F720" s="19"/>
      <c r="G720" s="19"/>
      <c r="H720" s="19"/>
      <c r="I720" s="19"/>
      <c r="J720" s="19"/>
      <c r="K720" s="19"/>
      <c r="L720" s="19"/>
      <c r="M720" s="148"/>
      <c r="N720" s="19"/>
      <c r="O720" s="19"/>
      <c r="P720" s="19"/>
      <c r="Q720" s="19"/>
    </row>
    <row r="721">
      <c r="A721" s="19"/>
      <c r="B721" s="19"/>
      <c r="C721" s="19"/>
      <c r="D721" s="19"/>
      <c r="E721" s="19"/>
      <c r="F721" s="19"/>
      <c r="G721" s="19"/>
      <c r="H721" s="19"/>
      <c r="I721" s="19"/>
      <c r="J721" s="19"/>
      <c r="K721" s="19"/>
      <c r="L721" s="19"/>
      <c r="M721" s="148"/>
      <c r="N721" s="19"/>
      <c r="O721" s="19"/>
      <c r="P721" s="19"/>
      <c r="Q721" s="19"/>
    </row>
    <row r="722">
      <c r="A722" s="19"/>
      <c r="B722" s="19"/>
      <c r="C722" s="19"/>
      <c r="D722" s="19"/>
      <c r="E722" s="19"/>
      <c r="F722" s="19"/>
      <c r="G722" s="19"/>
      <c r="H722" s="19"/>
      <c r="I722" s="19"/>
      <c r="J722" s="19"/>
      <c r="K722" s="19"/>
      <c r="L722" s="19"/>
      <c r="M722" s="148"/>
      <c r="N722" s="19"/>
      <c r="O722" s="19"/>
      <c r="P722" s="19"/>
      <c r="Q722" s="19"/>
    </row>
    <row r="723">
      <c r="A723" s="19"/>
      <c r="B723" s="19"/>
      <c r="C723" s="19"/>
      <c r="D723" s="19"/>
      <c r="E723" s="19"/>
      <c r="F723" s="19"/>
      <c r="G723" s="19"/>
      <c r="H723" s="19"/>
      <c r="I723" s="19"/>
      <c r="J723" s="19"/>
      <c r="K723" s="19"/>
      <c r="L723" s="19"/>
      <c r="M723" s="148"/>
      <c r="N723" s="19"/>
      <c r="O723" s="19"/>
      <c r="P723" s="19"/>
      <c r="Q723" s="19"/>
    </row>
    <row r="724">
      <c r="A724" s="19"/>
      <c r="B724" s="19"/>
      <c r="C724" s="19"/>
      <c r="D724" s="19"/>
      <c r="E724" s="19"/>
      <c r="F724" s="19"/>
      <c r="G724" s="19"/>
      <c r="H724" s="19"/>
      <c r="I724" s="19"/>
      <c r="J724" s="19"/>
      <c r="K724" s="19"/>
      <c r="L724" s="19"/>
      <c r="M724" s="148"/>
      <c r="N724" s="19"/>
      <c r="O724" s="19"/>
      <c r="P724" s="19"/>
      <c r="Q724" s="19"/>
    </row>
    <row r="725">
      <c r="A725" s="19"/>
      <c r="B725" s="19"/>
      <c r="C725" s="19"/>
      <c r="D725" s="19"/>
      <c r="E725" s="19"/>
      <c r="F725" s="19"/>
      <c r="G725" s="19"/>
      <c r="H725" s="19"/>
      <c r="I725" s="19"/>
      <c r="J725" s="19"/>
      <c r="K725" s="19"/>
      <c r="L725" s="19"/>
      <c r="M725" s="148"/>
      <c r="N725" s="19"/>
      <c r="O725" s="19"/>
      <c r="P725" s="19"/>
      <c r="Q725" s="19"/>
    </row>
    <row r="726">
      <c r="A726" s="19"/>
      <c r="B726" s="19"/>
      <c r="C726" s="19"/>
      <c r="D726" s="19"/>
      <c r="E726" s="19"/>
      <c r="F726" s="19"/>
      <c r="G726" s="19"/>
      <c r="H726" s="19"/>
      <c r="I726" s="19"/>
      <c r="J726" s="19"/>
      <c r="K726" s="19"/>
      <c r="L726" s="19"/>
      <c r="M726" s="148"/>
      <c r="N726" s="19"/>
      <c r="O726" s="19"/>
      <c r="P726" s="19"/>
      <c r="Q726" s="19"/>
    </row>
    <row r="727">
      <c r="A727" s="19"/>
      <c r="B727" s="19"/>
      <c r="C727" s="19"/>
      <c r="D727" s="19"/>
      <c r="E727" s="19"/>
      <c r="F727" s="19"/>
      <c r="G727" s="19"/>
      <c r="H727" s="19"/>
      <c r="I727" s="19"/>
      <c r="J727" s="19"/>
      <c r="K727" s="19"/>
      <c r="L727" s="19"/>
      <c r="M727" s="148"/>
      <c r="N727" s="19"/>
      <c r="O727" s="19"/>
      <c r="P727" s="19"/>
      <c r="Q727" s="19"/>
    </row>
    <row r="728">
      <c r="A728" s="19"/>
      <c r="B728" s="19"/>
      <c r="C728" s="19"/>
      <c r="D728" s="19"/>
      <c r="E728" s="19"/>
      <c r="F728" s="19"/>
      <c r="G728" s="19"/>
      <c r="H728" s="19"/>
      <c r="I728" s="19"/>
      <c r="J728" s="19"/>
      <c r="K728" s="19"/>
      <c r="L728" s="19"/>
      <c r="M728" s="148"/>
      <c r="N728" s="19"/>
      <c r="O728" s="19"/>
      <c r="P728" s="19"/>
      <c r="Q728" s="19"/>
    </row>
    <row r="729">
      <c r="A729" s="19"/>
      <c r="B729" s="19"/>
      <c r="C729" s="19"/>
      <c r="D729" s="19"/>
      <c r="E729" s="19"/>
      <c r="F729" s="19"/>
      <c r="G729" s="19"/>
      <c r="H729" s="19"/>
      <c r="I729" s="19"/>
      <c r="J729" s="19"/>
      <c r="K729" s="19"/>
      <c r="L729" s="19"/>
      <c r="M729" s="148"/>
      <c r="N729" s="19"/>
      <c r="O729" s="19"/>
      <c r="P729" s="19"/>
      <c r="Q729" s="19"/>
    </row>
    <row r="730">
      <c r="A730" s="19"/>
      <c r="B730" s="19"/>
      <c r="C730" s="19"/>
      <c r="D730" s="19"/>
      <c r="E730" s="19"/>
      <c r="F730" s="19"/>
      <c r="G730" s="19"/>
      <c r="H730" s="19"/>
      <c r="I730" s="19"/>
      <c r="J730" s="19"/>
      <c r="K730" s="19"/>
      <c r="L730" s="19"/>
      <c r="M730" s="148"/>
      <c r="N730" s="19"/>
      <c r="O730" s="19"/>
      <c r="P730" s="19"/>
      <c r="Q730" s="19"/>
    </row>
    <row r="731">
      <c r="A731" s="19"/>
      <c r="B731" s="19"/>
      <c r="C731" s="19"/>
      <c r="D731" s="19"/>
      <c r="E731" s="19"/>
      <c r="F731" s="19"/>
      <c r="G731" s="19"/>
      <c r="H731" s="19"/>
      <c r="I731" s="19"/>
      <c r="J731" s="19"/>
      <c r="K731" s="19"/>
      <c r="L731" s="19"/>
      <c r="M731" s="148"/>
      <c r="N731" s="19"/>
      <c r="O731" s="19"/>
      <c r="P731" s="19"/>
      <c r="Q731" s="19"/>
    </row>
    <row r="732">
      <c r="A732" s="19"/>
      <c r="B732" s="19"/>
      <c r="C732" s="19"/>
      <c r="D732" s="19"/>
      <c r="E732" s="19"/>
      <c r="F732" s="19"/>
      <c r="G732" s="19"/>
      <c r="H732" s="19"/>
      <c r="I732" s="19"/>
      <c r="J732" s="19"/>
      <c r="K732" s="19"/>
      <c r="L732" s="19"/>
      <c r="M732" s="148"/>
      <c r="N732" s="19"/>
      <c r="O732" s="19"/>
      <c r="P732" s="19"/>
      <c r="Q732" s="19"/>
    </row>
    <row r="733">
      <c r="A733" s="19"/>
      <c r="B733" s="19"/>
      <c r="C733" s="19"/>
      <c r="D733" s="19"/>
      <c r="E733" s="19"/>
      <c r="F733" s="19"/>
      <c r="G733" s="19"/>
      <c r="H733" s="19"/>
      <c r="I733" s="19"/>
      <c r="J733" s="19"/>
      <c r="K733" s="19"/>
      <c r="L733" s="19"/>
      <c r="M733" s="148"/>
      <c r="N733" s="19"/>
      <c r="O733" s="19"/>
      <c r="P733" s="19"/>
      <c r="Q733" s="19"/>
    </row>
    <row r="734">
      <c r="A734" s="19"/>
      <c r="B734" s="19"/>
      <c r="C734" s="19"/>
      <c r="D734" s="19"/>
      <c r="E734" s="19"/>
      <c r="F734" s="19"/>
      <c r="G734" s="19"/>
      <c r="H734" s="19"/>
      <c r="I734" s="19"/>
      <c r="J734" s="19"/>
      <c r="K734" s="19"/>
      <c r="L734" s="19"/>
      <c r="M734" s="148"/>
      <c r="N734" s="19"/>
      <c r="O734" s="19"/>
      <c r="P734" s="19"/>
      <c r="Q734" s="19"/>
    </row>
    <row r="735">
      <c r="A735" s="19"/>
      <c r="B735" s="19"/>
      <c r="C735" s="19"/>
      <c r="D735" s="19"/>
      <c r="E735" s="19"/>
      <c r="F735" s="19"/>
      <c r="G735" s="19"/>
      <c r="H735" s="19"/>
      <c r="I735" s="19"/>
      <c r="J735" s="19"/>
      <c r="K735" s="19"/>
      <c r="L735" s="19"/>
      <c r="M735" s="148"/>
      <c r="N735" s="19"/>
      <c r="O735" s="19"/>
      <c r="P735" s="19"/>
      <c r="Q735" s="19"/>
    </row>
    <row r="736">
      <c r="A736" s="19"/>
      <c r="B736" s="19"/>
      <c r="C736" s="19"/>
      <c r="D736" s="19"/>
      <c r="E736" s="19"/>
      <c r="F736" s="19"/>
      <c r="G736" s="19"/>
      <c r="H736" s="19"/>
      <c r="I736" s="19"/>
      <c r="J736" s="19"/>
      <c r="K736" s="19"/>
      <c r="L736" s="19"/>
      <c r="M736" s="148"/>
      <c r="N736" s="19"/>
      <c r="O736" s="19"/>
      <c r="P736" s="19"/>
      <c r="Q736" s="19"/>
    </row>
    <row r="737">
      <c r="A737" s="19"/>
      <c r="B737" s="19"/>
      <c r="C737" s="19"/>
      <c r="D737" s="19"/>
      <c r="E737" s="19"/>
      <c r="F737" s="19"/>
      <c r="G737" s="19"/>
      <c r="H737" s="19"/>
      <c r="I737" s="19"/>
      <c r="J737" s="19"/>
      <c r="K737" s="19"/>
      <c r="L737" s="19"/>
      <c r="M737" s="148"/>
      <c r="N737" s="19"/>
      <c r="O737" s="19"/>
      <c r="P737" s="19"/>
      <c r="Q737" s="19"/>
    </row>
    <row r="738">
      <c r="A738" s="19"/>
      <c r="B738" s="19"/>
      <c r="C738" s="19"/>
      <c r="D738" s="19"/>
      <c r="E738" s="19"/>
      <c r="F738" s="19"/>
      <c r="G738" s="19"/>
      <c r="H738" s="19"/>
      <c r="I738" s="19"/>
      <c r="J738" s="19"/>
      <c r="K738" s="19"/>
      <c r="L738" s="19"/>
      <c r="M738" s="148"/>
      <c r="N738" s="19"/>
      <c r="O738" s="19"/>
      <c r="P738" s="19"/>
      <c r="Q738" s="19"/>
    </row>
    <row r="739">
      <c r="A739" s="19"/>
      <c r="B739" s="19"/>
      <c r="C739" s="19"/>
      <c r="D739" s="19"/>
      <c r="E739" s="19"/>
      <c r="F739" s="19"/>
      <c r="G739" s="19"/>
      <c r="H739" s="19"/>
      <c r="I739" s="19"/>
      <c r="J739" s="19"/>
      <c r="K739" s="19"/>
      <c r="L739" s="19"/>
      <c r="M739" s="148"/>
      <c r="N739" s="19"/>
      <c r="O739" s="19"/>
      <c r="P739" s="19"/>
      <c r="Q739" s="19"/>
    </row>
    <row r="740">
      <c r="A740" s="19"/>
      <c r="B740" s="19"/>
      <c r="C740" s="19"/>
      <c r="D740" s="19"/>
      <c r="E740" s="19"/>
      <c r="F740" s="19"/>
      <c r="G740" s="19"/>
      <c r="H740" s="19"/>
      <c r="I740" s="19"/>
      <c r="J740" s="19"/>
      <c r="K740" s="19"/>
      <c r="L740" s="19"/>
      <c r="M740" s="148"/>
      <c r="N740" s="19"/>
      <c r="O740" s="19"/>
      <c r="P740" s="19"/>
      <c r="Q740" s="19"/>
    </row>
    <row r="741">
      <c r="A741" s="19"/>
      <c r="B741" s="19"/>
      <c r="C741" s="19"/>
      <c r="D741" s="19"/>
      <c r="E741" s="19"/>
      <c r="F741" s="19"/>
      <c r="G741" s="19"/>
      <c r="H741" s="19"/>
      <c r="I741" s="19"/>
      <c r="J741" s="19"/>
      <c r="K741" s="19"/>
      <c r="L741" s="19"/>
      <c r="M741" s="148"/>
      <c r="N741" s="19"/>
      <c r="O741" s="19"/>
      <c r="P741" s="19"/>
      <c r="Q741" s="19"/>
    </row>
    <row r="742">
      <c r="A742" s="19"/>
      <c r="B742" s="19"/>
      <c r="C742" s="19"/>
      <c r="D742" s="19"/>
      <c r="E742" s="19"/>
      <c r="F742" s="19"/>
      <c r="G742" s="19"/>
      <c r="H742" s="19"/>
      <c r="I742" s="19"/>
      <c r="J742" s="19"/>
      <c r="K742" s="19"/>
      <c r="L742" s="19"/>
      <c r="M742" s="148"/>
      <c r="N742" s="19"/>
      <c r="O742" s="19"/>
      <c r="P742" s="19"/>
      <c r="Q742" s="19"/>
    </row>
    <row r="743">
      <c r="A743" s="19"/>
      <c r="B743" s="19"/>
      <c r="C743" s="19"/>
      <c r="D743" s="19"/>
      <c r="E743" s="19"/>
      <c r="F743" s="19"/>
      <c r="G743" s="19"/>
      <c r="H743" s="19"/>
      <c r="I743" s="19"/>
      <c r="J743" s="19"/>
      <c r="K743" s="19"/>
      <c r="L743" s="19"/>
      <c r="M743" s="148"/>
      <c r="N743" s="19"/>
      <c r="O743" s="19"/>
      <c r="P743" s="19"/>
      <c r="Q743" s="19"/>
    </row>
    <row r="744">
      <c r="A744" s="19"/>
      <c r="B744" s="19"/>
      <c r="C744" s="19"/>
      <c r="D744" s="19"/>
      <c r="E744" s="19"/>
      <c r="F744" s="19"/>
      <c r="G744" s="19"/>
      <c r="H744" s="19"/>
      <c r="I744" s="19"/>
      <c r="J744" s="19"/>
      <c r="K744" s="19"/>
      <c r="L744" s="19"/>
      <c r="M744" s="148"/>
      <c r="N744" s="19"/>
      <c r="O744" s="19"/>
      <c r="P744" s="19"/>
      <c r="Q744" s="19"/>
    </row>
    <row r="745">
      <c r="A745" s="19"/>
      <c r="B745" s="19"/>
      <c r="C745" s="19"/>
      <c r="D745" s="19"/>
      <c r="E745" s="19"/>
      <c r="F745" s="19"/>
      <c r="G745" s="19"/>
      <c r="H745" s="19"/>
      <c r="I745" s="19"/>
      <c r="J745" s="19"/>
      <c r="K745" s="19"/>
      <c r="L745" s="19"/>
      <c r="M745" s="148"/>
      <c r="N745" s="19"/>
      <c r="O745" s="19"/>
      <c r="P745" s="19"/>
      <c r="Q745" s="19"/>
    </row>
    <row r="746">
      <c r="A746" s="19"/>
      <c r="B746" s="19"/>
      <c r="C746" s="19"/>
      <c r="D746" s="19"/>
      <c r="E746" s="19"/>
      <c r="F746" s="19"/>
      <c r="G746" s="19"/>
      <c r="H746" s="19"/>
      <c r="I746" s="19"/>
      <c r="J746" s="19"/>
      <c r="K746" s="19"/>
      <c r="L746" s="19"/>
      <c r="M746" s="148"/>
      <c r="N746" s="19"/>
      <c r="O746" s="19"/>
      <c r="P746" s="19"/>
      <c r="Q746" s="19"/>
    </row>
    <row r="747">
      <c r="A747" s="19"/>
      <c r="B747" s="19"/>
      <c r="C747" s="19"/>
      <c r="D747" s="19"/>
      <c r="E747" s="19"/>
      <c r="F747" s="19"/>
      <c r="G747" s="19"/>
      <c r="H747" s="19"/>
      <c r="I747" s="19"/>
      <c r="J747" s="19"/>
      <c r="K747" s="19"/>
      <c r="L747" s="19"/>
      <c r="M747" s="148"/>
      <c r="N747" s="19"/>
      <c r="O747" s="19"/>
      <c r="P747" s="19"/>
      <c r="Q747" s="19"/>
    </row>
    <row r="748">
      <c r="A748" s="19"/>
      <c r="B748" s="19"/>
      <c r="C748" s="19"/>
      <c r="D748" s="19"/>
      <c r="E748" s="19"/>
      <c r="F748" s="19"/>
      <c r="G748" s="19"/>
      <c r="H748" s="19"/>
      <c r="I748" s="19"/>
      <c r="J748" s="19"/>
      <c r="K748" s="19"/>
      <c r="L748" s="19"/>
      <c r="M748" s="148"/>
      <c r="N748" s="19"/>
      <c r="O748" s="19"/>
      <c r="P748" s="19"/>
      <c r="Q748" s="19"/>
    </row>
    <row r="749">
      <c r="A749" s="19"/>
      <c r="B749" s="19"/>
      <c r="C749" s="19"/>
      <c r="D749" s="19"/>
      <c r="E749" s="19"/>
      <c r="F749" s="19"/>
      <c r="G749" s="19"/>
      <c r="H749" s="19"/>
      <c r="I749" s="19"/>
      <c r="J749" s="19"/>
      <c r="K749" s="19"/>
      <c r="L749" s="19"/>
      <c r="M749" s="148"/>
      <c r="N749" s="19"/>
      <c r="O749" s="19"/>
      <c r="P749" s="19"/>
      <c r="Q749" s="19"/>
    </row>
    <row r="750">
      <c r="A750" s="19"/>
      <c r="B750" s="19"/>
      <c r="C750" s="19"/>
      <c r="D750" s="19"/>
      <c r="E750" s="19"/>
      <c r="F750" s="19"/>
      <c r="G750" s="19"/>
      <c r="H750" s="19"/>
      <c r="I750" s="19"/>
      <c r="J750" s="19"/>
      <c r="K750" s="19"/>
      <c r="L750" s="19"/>
      <c r="M750" s="148"/>
      <c r="N750" s="19"/>
      <c r="O750" s="19"/>
      <c r="P750" s="19"/>
      <c r="Q750" s="19"/>
    </row>
    <row r="751">
      <c r="A751" s="19"/>
      <c r="B751" s="19"/>
      <c r="C751" s="19"/>
      <c r="D751" s="19"/>
      <c r="E751" s="19"/>
      <c r="F751" s="19"/>
      <c r="G751" s="19"/>
      <c r="H751" s="19"/>
      <c r="I751" s="19"/>
      <c r="J751" s="19"/>
      <c r="K751" s="19"/>
      <c r="L751" s="19"/>
      <c r="M751" s="148"/>
      <c r="N751" s="19"/>
      <c r="O751" s="19"/>
      <c r="P751" s="19"/>
      <c r="Q751" s="19"/>
    </row>
    <row r="752">
      <c r="A752" s="19"/>
      <c r="B752" s="19"/>
      <c r="C752" s="19"/>
      <c r="D752" s="19"/>
      <c r="E752" s="19"/>
      <c r="F752" s="19"/>
      <c r="G752" s="19"/>
      <c r="H752" s="19"/>
      <c r="I752" s="19"/>
      <c r="J752" s="19"/>
      <c r="K752" s="19"/>
      <c r="L752" s="19"/>
      <c r="M752" s="148"/>
      <c r="N752" s="19"/>
      <c r="O752" s="19"/>
      <c r="P752" s="19"/>
      <c r="Q752" s="19"/>
    </row>
    <row r="753">
      <c r="A753" s="19"/>
      <c r="B753" s="19"/>
      <c r="C753" s="19"/>
      <c r="D753" s="19"/>
      <c r="E753" s="19"/>
      <c r="F753" s="19"/>
      <c r="G753" s="19"/>
      <c r="H753" s="19"/>
      <c r="I753" s="19"/>
      <c r="J753" s="19"/>
      <c r="K753" s="19"/>
      <c r="L753" s="19"/>
      <c r="M753" s="148"/>
      <c r="N753" s="19"/>
      <c r="O753" s="19"/>
      <c r="P753" s="19"/>
      <c r="Q753" s="19"/>
    </row>
    <row r="754">
      <c r="A754" s="19"/>
      <c r="B754" s="19"/>
      <c r="C754" s="19"/>
      <c r="D754" s="19"/>
      <c r="E754" s="19"/>
      <c r="F754" s="19"/>
      <c r="G754" s="19"/>
      <c r="H754" s="19"/>
      <c r="I754" s="19"/>
      <c r="J754" s="19"/>
      <c r="K754" s="19"/>
      <c r="L754" s="19"/>
      <c r="M754" s="148"/>
      <c r="N754" s="19"/>
      <c r="O754" s="19"/>
      <c r="P754" s="19"/>
      <c r="Q754" s="19"/>
    </row>
    <row r="755">
      <c r="A755" s="19"/>
      <c r="B755" s="19"/>
      <c r="C755" s="19"/>
      <c r="D755" s="19"/>
      <c r="E755" s="19"/>
      <c r="F755" s="19"/>
      <c r="G755" s="19"/>
      <c r="H755" s="19"/>
      <c r="I755" s="19"/>
      <c r="J755" s="19"/>
      <c r="K755" s="19"/>
      <c r="L755" s="19"/>
      <c r="M755" s="148"/>
      <c r="N755" s="19"/>
      <c r="O755" s="19"/>
      <c r="P755" s="19"/>
      <c r="Q755" s="19"/>
    </row>
    <row r="756">
      <c r="A756" s="19"/>
      <c r="B756" s="19"/>
      <c r="C756" s="19"/>
      <c r="D756" s="19"/>
      <c r="E756" s="19"/>
      <c r="F756" s="19"/>
      <c r="G756" s="19"/>
      <c r="H756" s="19"/>
      <c r="I756" s="19"/>
      <c r="J756" s="19"/>
      <c r="K756" s="19"/>
      <c r="L756" s="19"/>
      <c r="M756" s="148"/>
      <c r="N756" s="19"/>
      <c r="O756" s="19"/>
      <c r="P756" s="19"/>
      <c r="Q756" s="19"/>
    </row>
    <row r="757">
      <c r="A757" s="19"/>
      <c r="B757" s="19"/>
      <c r="C757" s="19"/>
      <c r="D757" s="19"/>
      <c r="E757" s="19"/>
      <c r="F757" s="19"/>
      <c r="G757" s="19"/>
      <c r="H757" s="19"/>
      <c r="I757" s="19"/>
      <c r="J757" s="19"/>
      <c r="K757" s="19"/>
      <c r="L757" s="19"/>
      <c r="M757" s="148"/>
      <c r="N757" s="19"/>
      <c r="O757" s="19"/>
      <c r="P757" s="19"/>
      <c r="Q757" s="19"/>
    </row>
    <row r="758">
      <c r="A758" s="19"/>
      <c r="B758" s="19"/>
      <c r="C758" s="19"/>
      <c r="D758" s="19"/>
      <c r="E758" s="19"/>
      <c r="F758" s="19"/>
      <c r="G758" s="19"/>
      <c r="H758" s="19"/>
      <c r="I758" s="19"/>
      <c r="J758" s="19"/>
      <c r="K758" s="19"/>
      <c r="L758" s="19"/>
      <c r="M758" s="148"/>
      <c r="N758" s="19"/>
      <c r="O758" s="19"/>
      <c r="P758" s="19"/>
      <c r="Q758" s="19"/>
    </row>
    <row r="759">
      <c r="A759" s="19"/>
      <c r="B759" s="19"/>
      <c r="C759" s="19"/>
      <c r="D759" s="19"/>
      <c r="E759" s="19"/>
      <c r="F759" s="19"/>
      <c r="G759" s="19"/>
      <c r="H759" s="19"/>
      <c r="I759" s="19"/>
      <c r="J759" s="19"/>
      <c r="K759" s="19"/>
      <c r="L759" s="19"/>
      <c r="M759" s="148"/>
      <c r="N759" s="19"/>
      <c r="O759" s="19"/>
      <c r="P759" s="19"/>
      <c r="Q759" s="19"/>
    </row>
    <row r="760">
      <c r="A760" s="19"/>
      <c r="B760" s="19"/>
      <c r="C760" s="19"/>
      <c r="D760" s="19"/>
      <c r="E760" s="19"/>
      <c r="F760" s="19"/>
      <c r="G760" s="19"/>
      <c r="H760" s="19"/>
      <c r="I760" s="19"/>
      <c r="J760" s="19"/>
      <c r="K760" s="19"/>
      <c r="L760" s="19"/>
      <c r="M760" s="148"/>
      <c r="N760" s="19"/>
      <c r="O760" s="19"/>
      <c r="P760" s="19"/>
      <c r="Q760" s="19"/>
    </row>
    <row r="761">
      <c r="A761" s="19"/>
      <c r="B761" s="19"/>
      <c r="C761" s="19"/>
      <c r="D761" s="19"/>
      <c r="E761" s="19"/>
      <c r="F761" s="19"/>
      <c r="G761" s="19"/>
      <c r="H761" s="19"/>
      <c r="I761" s="19"/>
      <c r="J761" s="19"/>
      <c r="K761" s="19"/>
      <c r="L761" s="19"/>
      <c r="M761" s="148"/>
      <c r="N761" s="19"/>
      <c r="O761" s="19"/>
      <c r="P761" s="19"/>
      <c r="Q761" s="19"/>
    </row>
    <row r="762">
      <c r="A762" s="19"/>
      <c r="B762" s="19"/>
      <c r="C762" s="19"/>
      <c r="D762" s="19"/>
      <c r="E762" s="19"/>
      <c r="F762" s="19"/>
      <c r="G762" s="19"/>
      <c r="H762" s="19"/>
      <c r="I762" s="19"/>
      <c r="J762" s="19"/>
      <c r="K762" s="19"/>
      <c r="L762" s="19"/>
      <c r="M762" s="148"/>
      <c r="N762" s="19"/>
      <c r="O762" s="19"/>
      <c r="P762" s="19"/>
      <c r="Q762" s="19"/>
    </row>
    <row r="763">
      <c r="A763" s="19"/>
      <c r="B763" s="19"/>
      <c r="C763" s="19"/>
      <c r="D763" s="19"/>
      <c r="E763" s="19"/>
      <c r="F763" s="19"/>
      <c r="G763" s="19"/>
      <c r="H763" s="19"/>
      <c r="I763" s="19"/>
      <c r="J763" s="19"/>
      <c r="K763" s="19"/>
      <c r="L763" s="19"/>
      <c r="M763" s="148"/>
      <c r="N763" s="19"/>
      <c r="O763" s="19"/>
      <c r="P763" s="19"/>
      <c r="Q763" s="19"/>
    </row>
    <row r="764">
      <c r="A764" s="19"/>
      <c r="B764" s="19"/>
      <c r="C764" s="19"/>
      <c r="D764" s="19"/>
      <c r="E764" s="19"/>
      <c r="F764" s="19"/>
      <c r="G764" s="19"/>
      <c r="H764" s="19"/>
      <c r="I764" s="19"/>
      <c r="J764" s="19"/>
      <c r="K764" s="19"/>
      <c r="L764" s="19"/>
      <c r="M764" s="148"/>
      <c r="N764" s="19"/>
      <c r="O764" s="19"/>
      <c r="P764" s="19"/>
      <c r="Q764" s="19"/>
    </row>
    <row r="765">
      <c r="A765" s="19"/>
      <c r="B765" s="19"/>
      <c r="C765" s="19"/>
      <c r="D765" s="19"/>
      <c r="E765" s="19"/>
      <c r="F765" s="19"/>
      <c r="G765" s="19"/>
      <c r="H765" s="19"/>
      <c r="I765" s="19"/>
      <c r="J765" s="19"/>
      <c r="K765" s="19"/>
      <c r="L765" s="19"/>
      <c r="M765" s="148"/>
      <c r="N765" s="19"/>
      <c r="O765" s="19"/>
      <c r="P765" s="19"/>
      <c r="Q765" s="19"/>
    </row>
    <row r="766">
      <c r="A766" s="19"/>
      <c r="B766" s="19"/>
      <c r="C766" s="19"/>
      <c r="D766" s="19"/>
      <c r="E766" s="19"/>
      <c r="F766" s="19"/>
      <c r="G766" s="19"/>
      <c r="H766" s="19"/>
      <c r="I766" s="19"/>
      <c r="J766" s="19"/>
      <c r="K766" s="19"/>
      <c r="L766" s="19"/>
      <c r="M766" s="148"/>
      <c r="N766" s="19"/>
      <c r="O766" s="19"/>
      <c r="P766" s="19"/>
      <c r="Q766" s="19"/>
    </row>
    <row r="767">
      <c r="A767" s="19"/>
      <c r="B767" s="19"/>
      <c r="C767" s="19"/>
      <c r="D767" s="19"/>
      <c r="E767" s="19"/>
      <c r="F767" s="19"/>
      <c r="G767" s="19"/>
      <c r="H767" s="19"/>
      <c r="I767" s="19"/>
      <c r="J767" s="19"/>
      <c r="K767" s="19"/>
      <c r="L767" s="19"/>
      <c r="M767" s="148"/>
      <c r="N767" s="19"/>
      <c r="O767" s="19"/>
      <c r="P767" s="19"/>
      <c r="Q767" s="19"/>
    </row>
    <row r="768">
      <c r="A768" s="19"/>
      <c r="B768" s="19"/>
      <c r="C768" s="19"/>
      <c r="D768" s="19"/>
      <c r="E768" s="19"/>
      <c r="F768" s="19"/>
      <c r="G768" s="19"/>
      <c r="H768" s="19"/>
      <c r="I768" s="19"/>
      <c r="J768" s="19"/>
      <c r="K768" s="19"/>
      <c r="L768" s="19"/>
      <c r="M768" s="148"/>
      <c r="N768" s="19"/>
      <c r="O768" s="19"/>
      <c r="P768" s="19"/>
      <c r="Q768" s="19"/>
    </row>
    <row r="769">
      <c r="A769" s="19"/>
      <c r="B769" s="19"/>
      <c r="C769" s="19"/>
      <c r="D769" s="19"/>
      <c r="E769" s="19"/>
      <c r="F769" s="19"/>
      <c r="G769" s="19"/>
      <c r="H769" s="19"/>
      <c r="I769" s="19"/>
      <c r="J769" s="19"/>
      <c r="K769" s="19"/>
      <c r="L769" s="19"/>
      <c r="M769" s="148"/>
      <c r="N769" s="19"/>
      <c r="O769" s="19"/>
      <c r="P769" s="19"/>
      <c r="Q769" s="19"/>
    </row>
    <row r="770">
      <c r="A770" s="19"/>
      <c r="B770" s="19"/>
      <c r="C770" s="19"/>
      <c r="D770" s="19"/>
      <c r="E770" s="19"/>
      <c r="F770" s="19"/>
      <c r="G770" s="19"/>
      <c r="H770" s="19"/>
      <c r="I770" s="19"/>
      <c r="J770" s="19"/>
      <c r="K770" s="19"/>
      <c r="L770" s="19"/>
      <c r="M770" s="148"/>
      <c r="N770" s="19"/>
      <c r="O770" s="19"/>
      <c r="P770" s="19"/>
      <c r="Q770" s="19"/>
    </row>
    <row r="771">
      <c r="A771" s="19"/>
      <c r="B771" s="19"/>
      <c r="C771" s="19"/>
      <c r="D771" s="19"/>
      <c r="E771" s="19"/>
      <c r="F771" s="19"/>
      <c r="G771" s="19"/>
      <c r="H771" s="19"/>
      <c r="I771" s="19"/>
      <c r="J771" s="19"/>
      <c r="K771" s="19"/>
      <c r="L771" s="19"/>
      <c r="M771" s="148"/>
      <c r="N771" s="19"/>
      <c r="O771" s="19"/>
      <c r="P771" s="19"/>
      <c r="Q771" s="19"/>
    </row>
    <row r="772">
      <c r="A772" s="19"/>
      <c r="B772" s="19"/>
      <c r="C772" s="19"/>
      <c r="D772" s="19"/>
      <c r="E772" s="19"/>
      <c r="F772" s="19"/>
      <c r="G772" s="19"/>
      <c r="H772" s="19"/>
      <c r="I772" s="19"/>
      <c r="J772" s="19"/>
      <c r="K772" s="19"/>
      <c r="L772" s="19"/>
      <c r="M772" s="148"/>
      <c r="N772" s="19"/>
      <c r="O772" s="19"/>
      <c r="P772" s="19"/>
      <c r="Q772" s="19"/>
    </row>
    <row r="773">
      <c r="A773" s="19"/>
      <c r="B773" s="19"/>
      <c r="C773" s="19"/>
      <c r="D773" s="19"/>
      <c r="E773" s="19"/>
      <c r="F773" s="19"/>
      <c r="G773" s="19"/>
      <c r="H773" s="19"/>
      <c r="I773" s="19"/>
      <c r="J773" s="19"/>
      <c r="K773" s="19"/>
      <c r="L773" s="19"/>
      <c r="M773" s="148"/>
      <c r="N773" s="19"/>
      <c r="O773" s="19"/>
      <c r="P773" s="19"/>
      <c r="Q773" s="19"/>
    </row>
    <row r="774">
      <c r="A774" s="19"/>
      <c r="B774" s="19"/>
      <c r="C774" s="19"/>
      <c r="D774" s="19"/>
      <c r="E774" s="19"/>
      <c r="F774" s="19"/>
      <c r="G774" s="19"/>
      <c r="H774" s="19"/>
      <c r="I774" s="19"/>
      <c r="J774" s="19"/>
      <c r="K774" s="19"/>
      <c r="L774" s="19"/>
      <c r="M774" s="148"/>
      <c r="N774" s="19"/>
      <c r="O774" s="19"/>
      <c r="P774" s="19"/>
      <c r="Q774" s="19"/>
    </row>
    <row r="775">
      <c r="A775" s="19"/>
      <c r="B775" s="19"/>
      <c r="C775" s="19"/>
      <c r="D775" s="19"/>
      <c r="E775" s="19"/>
      <c r="F775" s="19"/>
      <c r="G775" s="19"/>
      <c r="H775" s="19"/>
      <c r="I775" s="19"/>
      <c r="J775" s="19"/>
      <c r="K775" s="19"/>
      <c r="L775" s="19"/>
      <c r="M775" s="148"/>
      <c r="N775" s="19"/>
      <c r="O775" s="19"/>
      <c r="P775" s="19"/>
      <c r="Q775" s="19"/>
    </row>
    <row r="776">
      <c r="A776" s="19"/>
      <c r="B776" s="19"/>
      <c r="C776" s="19"/>
      <c r="D776" s="19"/>
      <c r="E776" s="19"/>
      <c r="F776" s="19"/>
      <c r="G776" s="19"/>
      <c r="H776" s="19"/>
      <c r="I776" s="19"/>
      <c r="J776" s="19"/>
      <c r="K776" s="19"/>
      <c r="L776" s="19"/>
      <c r="M776" s="148"/>
      <c r="N776" s="19"/>
      <c r="O776" s="19"/>
      <c r="P776" s="19"/>
      <c r="Q776" s="19"/>
    </row>
    <row r="777">
      <c r="A777" s="19"/>
      <c r="B777" s="19"/>
      <c r="C777" s="19"/>
      <c r="D777" s="19"/>
      <c r="E777" s="19"/>
      <c r="F777" s="19"/>
      <c r="G777" s="19"/>
      <c r="H777" s="19"/>
      <c r="I777" s="19"/>
      <c r="J777" s="19"/>
      <c r="K777" s="19"/>
      <c r="L777" s="19"/>
      <c r="M777" s="148"/>
      <c r="N777" s="19"/>
      <c r="O777" s="19"/>
      <c r="P777" s="19"/>
      <c r="Q777" s="19"/>
    </row>
    <row r="778">
      <c r="A778" s="19"/>
      <c r="B778" s="19"/>
      <c r="C778" s="19"/>
      <c r="D778" s="19"/>
      <c r="E778" s="19"/>
      <c r="F778" s="19"/>
      <c r="G778" s="19"/>
      <c r="H778" s="19"/>
      <c r="I778" s="19"/>
      <c r="J778" s="19"/>
      <c r="K778" s="19"/>
      <c r="L778" s="19"/>
      <c r="M778" s="148"/>
      <c r="N778" s="19"/>
      <c r="O778" s="19"/>
      <c r="P778" s="19"/>
      <c r="Q778" s="19"/>
    </row>
    <row r="779">
      <c r="A779" s="19"/>
      <c r="B779" s="19"/>
      <c r="C779" s="19"/>
      <c r="D779" s="19"/>
      <c r="E779" s="19"/>
      <c r="F779" s="19"/>
      <c r="G779" s="19"/>
      <c r="H779" s="19"/>
      <c r="I779" s="19"/>
      <c r="J779" s="19"/>
      <c r="K779" s="19"/>
      <c r="L779" s="19"/>
      <c r="M779" s="148"/>
      <c r="N779" s="19"/>
      <c r="O779" s="19"/>
      <c r="P779" s="19"/>
      <c r="Q779" s="19"/>
    </row>
    <row r="780">
      <c r="A780" s="19"/>
      <c r="B780" s="19"/>
      <c r="C780" s="19"/>
      <c r="D780" s="19"/>
      <c r="E780" s="19"/>
      <c r="F780" s="19"/>
      <c r="G780" s="19"/>
      <c r="H780" s="19"/>
      <c r="I780" s="19"/>
      <c r="J780" s="19"/>
      <c r="K780" s="19"/>
      <c r="L780" s="19"/>
      <c r="M780" s="148"/>
      <c r="N780" s="19"/>
      <c r="O780" s="19"/>
      <c r="P780" s="19"/>
      <c r="Q780" s="19"/>
    </row>
    <row r="781">
      <c r="A781" s="19"/>
      <c r="B781" s="19"/>
      <c r="C781" s="19"/>
      <c r="D781" s="19"/>
      <c r="E781" s="19"/>
      <c r="F781" s="19"/>
      <c r="G781" s="19"/>
      <c r="H781" s="19"/>
      <c r="I781" s="19"/>
      <c r="J781" s="19"/>
      <c r="K781" s="19"/>
      <c r="L781" s="19"/>
      <c r="M781" s="148"/>
      <c r="N781" s="19"/>
      <c r="O781" s="19"/>
      <c r="P781" s="19"/>
      <c r="Q781" s="19"/>
    </row>
    <row r="782">
      <c r="A782" s="19"/>
      <c r="B782" s="19"/>
      <c r="C782" s="19"/>
      <c r="D782" s="19"/>
      <c r="E782" s="19"/>
      <c r="F782" s="19"/>
      <c r="G782" s="19"/>
      <c r="H782" s="19"/>
      <c r="I782" s="19"/>
      <c r="J782" s="19"/>
      <c r="K782" s="19"/>
      <c r="L782" s="19"/>
      <c r="M782" s="148"/>
      <c r="N782" s="19"/>
      <c r="O782" s="19"/>
      <c r="P782" s="19"/>
      <c r="Q782" s="19"/>
    </row>
    <row r="783">
      <c r="A783" s="19"/>
      <c r="B783" s="19"/>
      <c r="C783" s="19"/>
      <c r="D783" s="19"/>
      <c r="E783" s="19"/>
      <c r="F783" s="19"/>
      <c r="G783" s="19"/>
      <c r="H783" s="19"/>
      <c r="I783" s="19"/>
      <c r="J783" s="19"/>
      <c r="K783" s="19"/>
      <c r="L783" s="19"/>
      <c r="M783" s="148"/>
      <c r="N783" s="19"/>
      <c r="O783" s="19"/>
      <c r="P783" s="19"/>
      <c r="Q783" s="19"/>
    </row>
    <row r="784">
      <c r="A784" s="19"/>
      <c r="B784" s="19"/>
      <c r="C784" s="19"/>
      <c r="D784" s="19"/>
      <c r="E784" s="19"/>
      <c r="F784" s="19"/>
      <c r="G784" s="19"/>
      <c r="H784" s="19"/>
      <c r="I784" s="19"/>
      <c r="J784" s="19"/>
      <c r="K784" s="19"/>
      <c r="L784" s="19"/>
      <c r="M784" s="148"/>
      <c r="N784" s="19"/>
      <c r="O784" s="19"/>
      <c r="P784" s="19"/>
      <c r="Q784" s="19"/>
    </row>
    <row r="785">
      <c r="A785" s="19"/>
      <c r="B785" s="19"/>
      <c r="C785" s="19"/>
      <c r="D785" s="19"/>
      <c r="E785" s="19"/>
      <c r="F785" s="19"/>
      <c r="G785" s="19"/>
      <c r="H785" s="19"/>
      <c r="I785" s="19"/>
      <c r="J785" s="19"/>
      <c r="K785" s="19"/>
      <c r="L785" s="19"/>
      <c r="M785" s="148"/>
      <c r="N785" s="19"/>
      <c r="O785" s="19"/>
      <c r="P785" s="19"/>
      <c r="Q785" s="19"/>
    </row>
    <row r="786">
      <c r="A786" s="19"/>
      <c r="B786" s="19"/>
      <c r="C786" s="19"/>
      <c r="D786" s="19"/>
      <c r="E786" s="19"/>
      <c r="F786" s="19"/>
      <c r="G786" s="19"/>
      <c r="H786" s="19"/>
      <c r="I786" s="19"/>
      <c r="J786" s="19"/>
      <c r="K786" s="19"/>
      <c r="L786" s="19"/>
      <c r="M786" s="148"/>
      <c r="N786" s="19"/>
      <c r="O786" s="19"/>
      <c r="P786" s="19"/>
      <c r="Q786" s="19"/>
    </row>
    <row r="787">
      <c r="A787" s="19"/>
      <c r="B787" s="19"/>
      <c r="C787" s="19"/>
      <c r="D787" s="19"/>
      <c r="E787" s="19"/>
      <c r="F787" s="19"/>
      <c r="G787" s="19"/>
      <c r="H787" s="19"/>
      <c r="I787" s="19"/>
      <c r="J787" s="19"/>
      <c r="K787" s="19"/>
      <c r="L787" s="19"/>
      <c r="M787" s="148"/>
      <c r="N787" s="19"/>
      <c r="O787" s="19"/>
      <c r="P787" s="19"/>
      <c r="Q787" s="19"/>
    </row>
    <row r="788">
      <c r="A788" s="19"/>
      <c r="B788" s="19"/>
      <c r="C788" s="19"/>
      <c r="D788" s="19"/>
      <c r="E788" s="19"/>
      <c r="F788" s="19"/>
      <c r="G788" s="19"/>
      <c r="H788" s="19"/>
      <c r="I788" s="19"/>
      <c r="J788" s="19"/>
      <c r="K788" s="19"/>
      <c r="L788" s="19"/>
      <c r="M788" s="148"/>
      <c r="N788" s="19"/>
      <c r="O788" s="19"/>
      <c r="P788" s="19"/>
      <c r="Q788" s="19"/>
    </row>
    <row r="789">
      <c r="A789" s="19"/>
      <c r="B789" s="19"/>
      <c r="C789" s="19"/>
      <c r="D789" s="19"/>
      <c r="E789" s="19"/>
      <c r="F789" s="19"/>
      <c r="G789" s="19"/>
      <c r="H789" s="19"/>
      <c r="I789" s="19"/>
      <c r="J789" s="19"/>
      <c r="K789" s="19"/>
      <c r="L789" s="19"/>
      <c r="M789" s="148"/>
      <c r="N789" s="19"/>
      <c r="O789" s="19"/>
      <c r="P789" s="19"/>
      <c r="Q789" s="19"/>
    </row>
    <row r="790">
      <c r="A790" s="19"/>
      <c r="B790" s="19"/>
      <c r="C790" s="19"/>
      <c r="D790" s="19"/>
      <c r="E790" s="19"/>
      <c r="F790" s="19"/>
      <c r="G790" s="19"/>
      <c r="H790" s="19"/>
      <c r="I790" s="19"/>
      <c r="J790" s="19"/>
      <c r="K790" s="19"/>
      <c r="L790" s="19"/>
      <c r="M790" s="148"/>
      <c r="N790" s="19"/>
      <c r="O790" s="19"/>
      <c r="P790" s="19"/>
      <c r="Q790" s="19"/>
    </row>
    <row r="791">
      <c r="A791" s="19"/>
      <c r="B791" s="19"/>
      <c r="C791" s="19"/>
      <c r="D791" s="19"/>
      <c r="E791" s="19"/>
      <c r="F791" s="19"/>
      <c r="G791" s="19"/>
      <c r="H791" s="19"/>
      <c r="I791" s="19"/>
      <c r="J791" s="19"/>
      <c r="K791" s="19"/>
      <c r="L791" s="19"/>
      <c r="M791" s="148"/>
      <c r="N791" s="19"/>
      <c r="O791" s="19"/>
      <c r="P791" s="19"/>
      <c r="Q791" s="19"/>
    </row>
    <row r="792">
      <c r="A792" s="19"/>
      <c r="B792" s="19"/>
      <c r="C792" s="19"/>
      <c r="D792" s="19"/>
      <c r="E792" s="19"/>
      <c r="F792" s="19"/>
      <c r="G792" s="19"/>
      <c r="H792" s="19"/>
      <c r="I792" s="19"/>
      <c r="J792" s="19"/>
      <c r="K792" s="19"/>
      <c r="L792" s="19"/>
      <c r="M792" s="148"/>
      <c r="N792" s="19"/>
      <c r="O792" s="19"/>
      <c r="P792" s="19"/>
      <c r="Q792" s="19"/>
    </row>
    <row r="793">
      <c r="A793" s="19"/>
      <c r="B793" s="19"/>
      <c r="C793" s="19"/>
      <c r="D793" s="19"/>
      <c r="E793" s="19"/>
      <c r="F793" s="19"/>
      <c r="G793" s="19"/>
      <c r="H793" s="19"/>
      <c r="I793" s="19"/>
      <c r="J793" s="19"/>
      <c r="K793" s="19"/>
      <c r="L793" s="19"/>
      <c r="M793" s="148"/>
      <c r="N793" s="19"/>
      <c r="O793" s="19"/>
      <c r="P793" s="19"/>
      <c r="Q793" s="19"/>
    </row>
    <row r="794">
      <c r="A794" s="19"/>
      <c r="B794" s="19"/>
      <c r="C794" s="19"/>
      <c r="D794" s="19"/>
      <c r="E794" s="19"/>
      <c r="F794" s="19"/>
      <c r="G794" s="19"/>
      <c r="H794" s="19"/>
      <c r="I794" s="19"/>
      <c r="J794" s="19"/>
      <c r="K794" s="19"/>
      <c r="L794" s="19"/>
      <c r="M794" s="148"/>
      <c r="N794" s="19"/>
      <c r="O794" s="19"/>
      <c r="P794" s="19"/>
      <c r="Q794" s="19"/>
    </row>
    <row r="795">
      <c r="A795" s="19"/>
      <c r="B795" s="19"/>
      <c r="C795" s="19"/>
      <c r="D795" s="19"/>
      <c r="E795" s="19"/>
      <c r="F795" s="19"/>
      <c r="G795" s="19"/>
      <c r="H795" s="19"/>
      <c r="I795" s="19"/>
      <c r="J795" s="19"/>
      <c r="K795" s="19"/>
      <c r="L795" s="19"/>
      <c r="M795" s="148"/>
      <c r="N795" s="19"/>
      <c r="O795" s="19"/>
      <c r="P795" s="19"/>
      <c r="Q795" s="19"/>
    </row>
    <row r="796">
      <c r="A796" s="19"/>
      <c r="B796" s="19"/>
      <c r="C796" s="19"/>
      <c r="D796" s="19"/>
      <c r="E796" s="19"/>
      <c r="F796" s="19"/>
      <c r="G796" s="19"/>
      <c r="H796" s="19"/>
      <c r="I796" s="19"/>
      <c r="J796" s="19"/>
      <c r="K796" s="19"/>
      <c r="L796" s="19"/>
      <c r="M796" s="148"/>
      <c r="N796" s="19"/>
      <c r="O796" s="19"/>
      <c r="P796" s="19"/>
      <c r="Q796" s="19"/>
    </row>
    <row r="797">
      <c r="A797" s="19"/>
      <c r="B797" s="19"/>
      <c r="C797" s="19"/>
      <c r="D797" s="19"/>
      <c r="E797" s="19"/>
      <c r="F797" s="19"/>
      <c r="G797" s="19"/>
      <c r="H797" s="19"/>
      <c r="I797" s="19"/>
      <c r="J797" s="19"/>
      <c r="K797" s="19"/>
      <c r="L797" s="19"/>
      <c r="M797" s="148"/>
      <c r="N797" s="19"/>
      <c r="O797" s="19"/>
      <c r="P797" s="19"/>
      <c r="Q797" s="19"/>
    </row>
    <row r="798">
      <c r="A798" s="19"/>
      <c r="B798" s="19"/>
      <c r="C798" s="19"/>
      <c r="D798" s="19"/>
      <c r="E798" s="19"/>
      <c r="F798" s="19"/>
      <c r="G798" s="19"/>
      <c r="H798" s="19"/>
      <c r="I798" s="19"/>
      <c r="J798" s="19"/>
      <c r="K798" s="19"/>
      <c r="L798" s="19"/>
      <c r="M798" s="148"/>
      <c r="N798" s="19"/>
      <c r="O798" s="19"/>
      <c r="P798" s="19"/>
      <c r="Q798" s="19"/>
    </row>
    <row r="799">
      <c r="A799" s="19"/>
      <c r="B799" s="19"/>
      <c r="C799" s="19"/>
      <c r="D799" s="19"/>
      <c r="E799" s="19"/>
      <c r="F799" s="19"/>
      <c r="G799" s="19"/>
      <c r="H799" s="19"/>
      <c r="I799" s="19"/>
      <c r="J799" s="19"/>
      <c r="K799" s="19"/>
      <c r="L799" s="19"/>
      <c r="M799" s="148"/>
      <c r="N799" s="19"/>
      <c r="O799" s="19"/>
      <c r="P799" s="19"/>
      <c r="Q799" s="19"/>
    </row>
    <row r="800">
      <c r="A800" s="19"/>
      <c r="B800" s="19"/>
      <c r="C800" s="19"/>
      <c r="D800" s="19"/>
      <c r="E800" s="19"/>
      <c r="F800" s="19"/>
      <c r="G800" s="19"/>
      <c r="H800" s="19"/>
      <c r="I800" s="19"/>
      <c r="J800" s="19"/>
      <c r="K800" s="19"/>
      <c r="L800" s="19"/>
      <c r="M800" s="148"/>
      <c r="N800" s="19"/>
      <c r="O800" s="19"/>
      <c r="P800" s="19"/>
      <c r="Q800" s="19"/>
    </row>
    <row r="801">
      <c r="A801" s="19"/>
      <c r="B801" s="19"/>
      <c r="C801" s="19"/>
      <c r="D801" s="19"/>
      <c r="E801" s="19"/>
      <c r="F801" s="19"/>
      <c r="G801" s="19"/>
      <c r="H801" s="19"/>
      <c r="I801" s="19"/>
      <c r="J801" s="19"/>
      <c r="K801" s="19"/>
      <c r="L801" s="19"/>
      <c r="M801" s="148"/>
      <c r="N801" s="19"/>
      <c r="O801" s="19"/>
      <c r="P801" s="19"/>
      <c r="Q801" s="19"/>
    </row>
    <row r="802">
      <c r="A802" s="19"/>
      <c r="B802" s="19"/>
      <c r="C802" s="19"/>
      <c r="D802" s="19"/>
      <c r="E802" s="19"/>
      <c r="F802" s="19"/>
      <c r="G802" s="19"/>
      <c r="H802" s="19"/>
      <c r="I802" s="19"/>
      <c r="J802" s="19"/>
      <c r="K802" s="19"/>
      <c r="L802" s="19"/>
      <c r="M802" s="148"/>
      <c r="N802" s="19"/>
      <c r="O802" s="19"/>
      <c r="P802" s="19"/>
      <c r="Q802" s="19"/>
    </row>
    <row r="803">
      <c r="A803" s="19"/>
      <c r="B803" s="19"/>
      <c r="C803" s="19"/>
      <c r="D803" s="19"/>
      <c r="E803" s="19"/>
      <c r="F803" s="19"/>
      <c r="G803" s="19"/>
      <c r="H803" s="19"/>
      <c r="I803" s="19"/>
      <c r="J803" s="19"/>
      <c r="K803" s="19"/>
      <c r="L803" s="19"/>
      <c r="M803" s="148"/>
      <c r="N803" s="19"/>
      <c r="O803" s="19"/>
      <c r="P803" s="19"/>
      <c r="Q803" s="19"/>
    </row>
    <row r="804">
      <c r="A804" s="19"/>
      <c r="B804" s="19"/>
      <c r="C804" s="19"/>
      <c r="D804" s="19"/>
      <c r="E804" s="19"/>
      <c r="F804" s="19"/>
      <c r="G804" s="19"/>
      <c r="H804" s="19"/>
      <c r="I804" s="19"/>
      <c r="J804" s="19"/>
      <c r="K804" s="19"/>
      <c r="L804" s="19"/>
      <c r="M804" s="148"/>
      <c r="N804" s="19"/>
      <c r="O804" s="19"/>
      <c r="P804" s="19"/>
      <c r="Q804" s="19"/>
    </row>
    <row r="805">
      <c r="A805" s="19"/>
      <c r="B805" s="19"/>
      <c r="C805" s="19"/>
      <c r="D805" s="19"/>
      <c r="E805" s="19"/>
      <c r="F805" s="19"/>
      <c r="G805" s="19"/>
      <c r="H805" s="19"/>
      <c r="I805" s="19"/>
      <c r="J805" s="19"/>
      <c r="K805" s="19"/>
      <c r="L805" s="19"/>
      <c r="M805" s="148"/>
      <c r="N805" s="19"/>
      <c r="O805" s="19"/>
      <c r="P805" s="19"/>
      <c r="Q805" s="19"/>
    </row>
    <row r="806">
      <c r="A806" s="19"/>
      <c r="B806" s="19"/>
      <c r="C806" s="19"/>
      <c r="D806" s="19"/>
      <c r="E806" s="19"/>
      <c r="F806" s="19"/>
      <c r="G806" s="19"/>
      <c r="H806" s="19"/>
      <c r="I806" s="19"/>
      <c r="J806" s="19"/>
      <c r="K806" s="19"/>
      <c r="L806" s="19"/>
      <c r="M806" s="148"/>
      <c r="N806" s="19"/>
      <c r="O806" s="19"/>
      <c r="P806" s="19"/>
      <c r="Q806" s="19"/>
    </row>
    <row r="807">
      <c r="A807" s="19"/>
      <c r="B807" s="19"/>
      <c r="C807" s="19"/>
      <c r="D807" s="19"/>
      <c r="E807" s="19"/>
      <c r="F807" s="19"/>
      <c r="G807" s="19"/>
      <c r="H807" s="19"/>
      <c r="I807" s="19"/>
      <c r="J807" s="19"/>
      <c r="K807" s="19"/>
      <c r="L807" s="19"/>
      <c r="M807" s="148"/>
      <c r="N807" s="19"/>
      <c r="O807" s="19"/>
      <c r="P807" s="19"/>
      <c r="Q807" s="19"/>
    </row>
    <row r="808">
      <c r="A808" s="19"/>
      <c r="B808" s="19"/>
      <c r="C808" s="19"/>
      <c r="D808" s="19"/>
      <c r="E808" s="19"/>
      <c r="F808" s="19"/>
      <c r="G808" s="19"/>
      <c r="H808" s="19"/>
      <c r="I808" s="19"/>
      <c r="J808" s="19"/>
      <c r="K808" s="19"/>
      <c r="L808" s="19"/>
      <c r="M808" s="148"/>
      <c r="N808" s="19"/>
      <c r="O808" s="19"/>
      <c r="P808" s="19"/>
      <c r="Q808" s="19"/>
    </row>
    <row r="809">
      <c r="A809" s="19"/>
      <c r="B809" s="19"/>
      <c r="C809" s="19"/>
      <c r="D809" s="19"/>
      <c r="E809" s="19"/>
      <c r="F809" s="19"/>
      <c r="G809" s="19"/>
      <c r="H809" s="19"/>
      <c r="I809" s="19"/>
      <c r="J809" s="19"/>
      <c r="K809" s="19"/>
      <c r="L809" s="19"/>
      <c r="M809" s="148"/>
      <c r="N809" s="19"/>
      <c r="O809" s="19"/>
      <c r="P809" s="19"/>
      <c r="Q809" s="19"/>
    </row>
    <row r="810">
      <c r="A810" s="19"/>
      <c r="B810" s="19"/>
      <c r="C810" s="19"/>
      <c r="D810" s="19"/>
      <c r="E810" s="19"/>
      <c r="F810" s="19"/>
      <c r="G810" s="19"/>
      <c r="H810" s="19"/>
      <c r="I810" s="19"/>
      <c r="J810" s="19"/>
      <c r="K810" s="19"/>
      <c r="L810" s="19"/>
      <c r="M810" s="148"/>
      <c r="N810" s="19"/>
      <c r="O810" s="19"/>
      <c r="P810" s="19"/>
      <c r="Q810" s="19"/>
    </row>
    <row r="811">
      <c r="A811" s="19"/>
      <c r="B811" s="19"/>
      <c r="C811" s="19"/>
      <c r="D811" s="19"/>
      <c r="E811" s="19"/>
      <c r="F811" s="19"/>
      <c r="G811" s="19"/>
      <c r="H811" s="19"/>
      <c r="I811" s="19"/>
      <c r="J811" s="19"/>
      <c r="K811" s="19"/>
      <c r="L811" s="19"/>
      <c r="M811" s="148"/>
      <c r="N811" s="19"/>
      <c r="O811" s="19"/>
      <c r="P811" s="19"/>
      <c r="Q811" s="19"/>
    </row>
    <row r="812">
      <c r="A812" s="19"/>
      <c r="B812" s="19"/>
      <c r="C812" s="19"/>
      <c r="D812" s="19"/>
      <c r="E812" s="19"/>
      <c r="F812" s="19"/>
      <c r="G812" s="19"/>
      <c r="H812" s="19"/>
      <c r="I812" s="19"/>
      <c r="J812" s="19"/>
      <c r="K812" s="19"/>
      <c r="L812" s="19"/>
      <c r="M812" s="148"/>
      <c r="N812" s="19"/>
      <c r="O812" s="19"/>
      <c r="P812" s="19"/>
      <c r="Q812" s="19"/>
    </row>
    <row r="813">
      <c r="A813" s="19"/>
      <c r="B813" s="19"/>
      <c r="C813" s="19"/>
      <c r="D813" s="19"/>
      <c r="E813" s="19"/>
      <c r="F813" s="19"/>
      <c r="G813" s="19"/>
      <c r="H813" s="19"/>
      <c r="I813" s="19"/>
      <c r="J813" s="19"/>
      <c r="K813" s="19"/>
      <c r="L813" s="19"/>
      <c r="M813" s="148"/>
      <c r="N813" s="19"/>
      <c r="O813" s="19"/>
      <c r="P813" s="19"/>
      <c r="Q813" s="19"/>
    </row>
    <row r="814">
      <c r="A814" s="19"/>
      <c r="B814" s="19"/>
      <c r="C814" s="19"/>
      <c r="D814" s="19"/>
      <c r="E814" s="19"/>
      <c r="F814" s="19"/>
      <c r="G814" s="19"/>
      <c r="H814" s="19"/>
      <c r="I814" s="19"/>
      <c r="J814" s="19"/>
      <c r="K814" s="19"/>
      <c r="L814" s="19"/>
      <c r="M814" s="148"/>
      <c r="N814" s="19"/>
      <c r="O814" s="19"/>
      <c r="P814" s="19"/>
      <c r="Q814" s="19"/>
    </row>
    <row r="815">
      <c r="A815" s="19"/>
      <c r="B815" s="19"/>
      <c r="C815" s="19"/>
      <c r="D815" s="19"/>
      <c r="E815" s="19"/>
      <c r="F815" s="19"/>
      <c r="G815" s="19"/>
      <c r="H815" s="19"/>
      <c r="I815" s="19"/>
      <c r="J815" s="19"/>
      <c r="K815" s="19"/>
      <c r="L815" s="19"/>
      <c r="M815" s="148"/>
      <c r="N815" s="19"/>
      <c r="O815" s="19"/>
      <c r="P815" s="19"/>
      <c r="Q815" s="19"/>
    </row>
    <row r="816">
      <c r="A816" s="19"/>
      <c r="B816" s="19"/>
      <c r="C816" s="19"/>
      <c r="D816" s="19"/>
      <c r="E816" s="19"/>
      <c r="F816" s="19"/>
      <c r="G816" s="19"/>
      <c r="H816" s="19"/>
      <c r="I816" s="19"/>
      <c r="J816" s="19"/>
      <c r="K816" s="19"/>
      <c r="L816" s="19"/>
      <c r="M816" s="148"/>
      <c r="N816" s="19"/>
      <c r="O816" s="19"/>
      <c r="P816" s="19"/>
      <c r="Q816" s="19"/>
    </row>
    <row r="817">
      <c r="A817" s="19"/>
      <c r="B817" s="19"/>
      <c r="C817" s="19"/>
      <c r="D817" s="19"/>
      <c r="E817" s="19"/>
      <c r="F817" s="19"/>
      <c r="G817" s="19"/>
      <c r="H817" s="19"/>
      <c r="I817" s="19"/>
      <c r="J817" s="19"/>
      <c r="K817" s="19"/>
      <c r="L817" s="19"/>
      <c r="M817" s="148"/>
      <c r="N817" s="19"/>
      <c r="O817" s="19"/>
      <c r="P817" s="19"/>
      <c r="Q817" s="19"/>
    </row>
    <row r="818">
      <c r="A818" s="19"/>
      <c r="B818" s="19"/>
      <c r="C818" s="19"/>
      <c r="D818" s="19"/>
      <c r="E818" s="19"/>
      <c r="F818" s="19"/>
      <c r="G818" s="19"/>
      <c r="H818" s="19"/>
      <c r="I818" s="19"/>
      <c r="J818" s="19"/>
      <c r="K818" s="19"/>
      <c r="L818" s="19"/>
      <c r="M818" s="148"/>
      <c r="N818" s="19"/>
      <c r="O818" s="19"/>
      <c r="P818" s="19"/>
      <c r="Q818" s="19"/>
    </row>
    <row r="819">
      <c r="A819" s="19"/>
      <c r="B819" s="19"/>
      <c r="C819" s="19"/>
      <c r="D819" s="19"/>
      <c r="E819" s="19"/>
      <c r="F819" s="19"/>
      <c r="G819" s="19"/>
      <c r="H819" s="19"/>
      <c r="I819" s="19"/>
      <c r="J819" s="19"/>
      <c r="K819" s="19"/>
      <c r="L819" s="19"/>
      <c r="M819" s="148"/>
      <c r="N819" s="19"/>
      <c r="O819" s="19"/>
      <c r="P819" s="19"/>
      <c r="Q819" s="19"/>
    </row>
    <row r="820">
      <c r="A820" s="19"/>
      <c r="B820" s="19"/>
      <c r="C820" s="19"/>
      <c r="D820" s="19"/>
      <c r="E820" s="19"/>
      <c r="F820" s="19"/>
      <c r="G820" s="19"/>
      <c r="H820" s="19"/>
      <c r="I820" s="19"/>
      <c r="J820" s="19"/>
      <c r="K820" s="19"/>
      <c r="L820" s="19"/>
      <c r="M820" s="148"/>
      <c r="N820" s="19"/>
      <c r="O820" s="19"/>
      <c r="P820" s="19"/>
      <c r="Q820" s="19"/>
    </row>
    <row r="821">
      <c r="A821" s="19"/>
      <c r="B821" s="19"/>
      <c r="C821" s="19"/>
      <c r="D821" s="19"/>
      <c r="E821" s="19"/>
      <c r="F821" s="19"/>
      <c r="G821" s="19"/>
      <c r="H821" s="19"/>
      <c r="I821" s="19"/>
      <c r="J821" s="19"/>
      <c r="K821" s="19"/>
      <c r="L821" s="19"/>
      <c r="M821" s="148"/>
      <c r="N821" s="19"/>
      <c r="O821" s="19"/>
      <c r="P821" s="19"/>
      <c r="Q821" s="19"/>
    </row>
    <row r="822">
      <c r="A822" s="19"/>
      <c r="B822" s="19"/>
      <c r="C822" s="19"/>
      <c r="D822" s="19"/>
      <c r="E822" s="19"/>
      <c r="F822" s="19"/>
      <c r="G822" s="19"/>
      <c r="H822" s="19"/>
      <c r="I822" s="19"/>
      <c r="J822" s="19"/>
      <c r="K822" s="19"/>
      <c r="L822" s="19"/>
      <c r="M822" s="148"/>
      <c r="N822" s="19"/>
      <c r="O822" s="19"/>
      <c r="P822" s="19"/>
      <c r="Q822" s="19"/>
    </row>
    <row r="823">
      <c r="A823" s="19"/>
      <c r="B823" s="19"/>
      <c r="C823" s="19"/>
      <c r="D823" s="19"/>
      <c r="E823" s="19"/>
      <c r="F823" s="19"/>
      <c r="G823" s="19"/>
      <c r="H823" s="19"/>
      <c r="I823" s="19"/>
      <c r="J823" s="19"/>
      <c r="K823" s="19"/>
      <c r="L823" s="19"/>
      <c r="M823" s="148"/>
      <c r="N823" s="19"/>
      <c r="O823" s="19"/>
      <c r="P823" s="19"/>
      <c r="Q823" s="19"/>
    </row>
    <row r="824">
      <c r="A824" s="19"/>
      <c r="B824" s="19"/>
      <c r="C824" s="19"/>
      <c r="D824" s="19"/>
      <c r="E824" s="19"/>
      <c r="F824" s="19"/>
      <c r="G824" s="19"/>
      <c r="H824" s="19"/>
      <c r="I824" s="19"/>
      <c r="J824" s="19"/>
      <c r="K824" s="19"/>
      <c r="L824" s="19"/>
      <c r="M824" s="148"/>
      <c r="N824" s="19"/>
      <c r="O824" s="19"/>
      <c r="P824" s="19"/>
      <c r="Q824" s="19"/>
    </row>
    <row r="825">
      <c r="A825" s="19"/>
      <c r="B825" s="19"/>
      <c r="C825" s="19"/>
      <c r="D825" s="19"/>
      <c r="E825" s="19"/>
      <c r="F825" s="19"/>
      <c r="G825" s="19"/>
      <c r="H825" s="19"/>
      <c r="I825" s="19"/>
      <c r="J825" s="19"/>
      <c r="K825" s="19"/>
      <c r="L825" s="19"/>
      <c r="M825" s="148"/>
      <c r="N825" s="19"/>
      <c r="O825" s="19"/>
      <c r="P825" s="19"/>
      <c r="Q825" s="19"/>
    </row>
    <row r="826">
      <c r="A826" s="19"/>
      <c r="B826" s="19"/>
      <c r="C826" s="19"/>
      <c r="D826" s="19"/>
      <c r="E826" s="19"/>
      <c r="F826" s="19"/>
      <c r="G826" s="19"/>
      <c r="H826" s="19"/>
      <c r="I826" s="19"/>
      <c r="J826" s="19"/>
      <c r="K826" s="19"/>
      <c r="L826" s="19"/>
      <c r="M826" s="148"/>
      <c r="N826" s="19"/>
      <c r="O826" s="19"/>
      <c r="P826" s="19"/>
      <c r="Q826" s="19"/>
    </row>
    <row r="827">
      <c r="A827" s="19"/>
      <c r="B827" s="19"/>
      <c r="C827" s="19"/>
      <c r="D827" s="19"/>
      <c r="E827" s="19"/>
      <c r="F827" s="19"/>
      <c r="G827" s="19"/>
      <c r="H827" s="19"/>
      <c r="I827" s="19"/>
      <c r="J827" s="19"/>
      <c r="K827" s="19"/>
      <c r="L827" s="19"/>
      <c r="M827" s="148"/>
      <c r="N827" s="19"/>
      <c r="O827" s="19"/>
      <c r="P827" s="19"/>
      <c r="Q827" s="19"/>
    </row>
    <row r="828">
      <c r="A828" s="19"/>
      <c r="B828" s="19"/>
      <c r="C828" s="19"/>
      <c r="D828" s="19"/>
      <c r="E828" s="19"/>
      <c r="F828" s="19"/>
      <c r="G828" s="19"/>
      <c r="H828" s="19"/>
      <c r="I828" s="19"/>
      <c r="J828" s="19"/>
      <c r="K828" s="19"/>
      <c r="L828" s="19"/>
      <c r="M828" s="148"/>
      <c r="N828" s="19"/>
      <c r="O828" s="19"/>
      <c r="P828" s="19"/>
      <c r="Q828" s="19"/>
    </row>
    <row r="829">
      <c r="A829" s="19"/>
      <c r="B829" s="19"/>
      <c r="C829" s="19"/>
      <c r="D829" s="19"/>
      <c r="E829" s="19"/>
      <c r="F829" s="19"/>
      <c r="G829" s="19"/>
      <c r="H829" s="19"/>
      <c r="I829" s="19"/>
      <c r="J829" s="19"/>
      <c r="K829" s="19"/>
      <c r="L829" s="19"/>
      <c r="M829" s="148"/>
      <c r="N829" s="19"/>
      <c r="O829" s="19"/>
      <c r="P829" s="19"/>
      <c r="Q829" s="19"/>
    </row>
    <row r="830">
      <c r="A830" s="19"/>
      <c r="B830" s="19"/>
      <c r="C830" s="19"/>
      <c r="D830" s="19"/>
      <c r="E830" s="19"/>
      <c r="F830" s="19"/>
      <c r="G830" s="19"/>
      <c r="H830" s="19"/>
      <c r="I830" s="19"/>
      <c r="J830" s="19"/>
      <c r="K830" s="19"/>
      <c r="L830" s="19"/>
      <c r="M830" s="148"/>
      <c r="N830" s="19"/>
      <c r="O830" s="19"/>
      <c r="P830" s="19"/>
      <c r="Q830" s="19"/>
    </row>
    <row r="831">
      <c r="A831" s="19"/>
      <c r="B831" s="19"/>
      <c r="C831" s="19"/>
      <c r="D831" s="19"/>
      <c r="E831" s="19"/>
      <c r="F831" s="19"/>
      <c r="G831" s="19"/>
      <c r="H831" s="19"/>
      <c r="I831" s="19"/>
      <c r="J831" s="19"/>
      <c r="K831" s="19"/>
      <c r="L831" s="19"/>
      <c r="M831" s="148"/>
      <c r="N831" s="19"/>
      <c r="O831" s="19"/>
      <c r="P831" s="19"/>
      <c r="Q831" s="19"/>
    </row>
    <row r="832">
      <c r="A832" s="19"/>
      <c r="B832" s="19"/>
      <c r="C832" s="19"/>
      <c r="D832" s="19"/>
      <c r="E832" s="19"/>
      <c r="F832" s="19"/>
      <c r="G832" s="19"/>
      <c r="H832" s="19"/>
      <c r="I832" s="19"/>
      <c r="J832" s="19"/>
      <c r="K832" s="19"/>
      <c r="L832" s="19"/>
      <c r="M832" s="148"/>
      <c r="N832" s="19"/>
      <c r="O832" s="19"/>
      <c r="P832" s="19"/>
      <c r="Q832" s="19"/>
    </row>
    <row r="833">
      <c r="A833" s="19"/>
      <c r="B833" s="19"/>
      <c r="C833" s="19"/>
      <c r="D833" s="19"/>
      <c r="E833" s="19"/>
      <c r="F833" s="19"/>
      <c r="G833" s="19"/>
      <c r="H833" s="19"/>
      <c r="I833" s="19"/>
      <c r="J833" s="19"/>
      <c r="K833" s="19"/>
      <c r="L833" s="19"/>
      <c r="M833" s="148"/>
      <c r="N833" s="19"/>
      <c r="O833" s="19"/>
      <c r="P833" s="19"/>
      <c r="Q833" s="19"/>
    </row>
    <row r="834">
      <c r="A834" s="19"/>
      <c r="B834" s="19"/>
      <c r="C834" s="19"/>
      <c r="D834" s="19"/>
      <c r="E834" s="19"/>
      <c r="F834" s="19"/>
      <c r="G834" s="19"/>
      <c r="H834" s="19"/>
      <c r="I834" s="19"/>
      <c r="J834" s="19"/>
      <c r="K834" s="19"/>
      <c r="L834" s="19"/>
      <c r="M834" s="148"/>
      <c r="N834" s="19"/>
      <c r="O834" s="19"/>
      <c r="P834" s="19"/>
      <c r="Q834" s="19"/>
    </row>
    <row r="835">
      <c r="A835" s="19"/>
      <c r="B835" s="19"/>
      <c r="C835" s="19"/>
      <c r="D835" s="19"/>
      <c r="E835" s="19"/>
      <c r="F835" s="19"/>
      <c r="G835" s="19"/>
      <c r="H835" s="19"/>
      <c r="I835" s="19"/>
      <c r="J835" s="19"/>
      <c r="K835" s="19"/>
      <c r="L835" s="19"/>
      <c r="M835" s="148"/>
      <c r="N835" s="19"/>
      <c r="O835" s="19"/>
      <c r="P835" s="19"/>
      <c r="Q835" s="19"/>
    </row>
    <row r="836">
      <c r="A836" s="19"/>
      <c r="B836" s="19"/>
      <c r="C836" s="19"/>
      <c r="D836" s="19"/>
      <c r="E836" s="19"/>
      <c r="F836" s="19"/>
      <c r="G836" s="19"/>
      <c r="H836" s="19"/>
      <c r="I836" s="19"/>
      <c r="J836" s="19"/>
      <c r="K836" s="19"/>
      <c r="L836" s="19"/>
      <c r="M836" s="148"/>
      <c r="N836" s="19"/>
      <c r="O836" s="19"/>
      <c r="P836" s="19"/>
      <c r="Q836" s="19"/>
    </row>
    <row r="837">
      <c r="A837" s="19"/>
      <c r="B837" s="19"/>
      <c r="C837" s="19"/>
      <c r="D837" s="19"/>
      <c r="E837" s="19"/>
      <c r="F837" s="19"/>
      <c r="G837" s="19"/>
      <c r="H837" s="19"/>
      <c r="I837" s="19"/>
      <c r="J837" s="19"/>
      <c r="K837" s="19"/>
      <c r="L837" s="19"/>
      <c r="M837" s="148"/>
      <c r="N837" s="19"/>
      <c r="O837" s="19"/>
      <c r="P837" s="19"/>
      <c r="Q837" s="19"/>
    </row>
    <row r="838">
      <c r="A838" s="19"/>
      <c r="B838" s="19"/>
      <c r="C838" s="19"/>
      <c r="D838" s="19"/>
      <c r="E838" s="19"/>
      <c r="F838" s="19"/>
      <c r="G838" s="19"/>
      <c r="H838" s="19"/>
      <c r="I838" s="19"/>
      <c r="J838" s="19"/>
      <c r="K838" s="19"/>
      <c r="L838" s="19"/>
      <c r="M838" s="148"/>
      <c r="N838" s="19"/>
      <c r="O838" s="19"/>
      <c r="P838" s="19"/>
      <c r="Q838" s="19"/>
    </row>
    <row r="839">
      <c r="A839" s="19"/>
      <c r="B839" s="19"/>
      <c r="C839" s="19"/>
      <c r="D839" s="19"/>
      <c r="E839" s="19"/>
      <c r="F839" s="19"/>
      <c r="G839" s="19"/>
      <c r="H839" s="19"/>
      <c r="I839" s="19"/>
      <c r="J839" s="19"/>
      <c r="K839" s="19"/>
      <c r="L839" s="19"/>
      <c r="M839" s="148"/>
      <c r="N839" s="19"/>
      <c r="O839" s="19"/>
      <c r="P839" s="19"/>
      <c r="Q839" s="19"/>
    </row>
    <row r="840">
      <c r="A840" s="19"/>
      <c r="B840" s="19"/>
      <c r="C840" s="19"/>
      <c r="D840" s="19"/>
      <c r="E840" s="19"/>
      <c r="F840" s="19"/>
      <c r="G840" s="19"/>
      <c r="H840" s="19"/>
      <c r="I840" s="19"/>
      <c r="J840" s="19"/>
      <c r="K840" s="19"/>
      <c r="L840" s="19"/>
      <c r="M840" s="148"/>
      <c r="N840" s="19"/>
      <c r="O840" s="19"/>
      <c r="P840" s="19"/>
      <c r="Q840" s="19"/>
    </row>
    <row r="841">
      <c r="A841" s="19"/>
      <c r="B841" s="19"/>
      <c r="C841" s="19"/>
      <c r="D841" s="19"/>
      <c r="E841" s="19"/>
      <c r="F841" s="19"/>
      <c r="G841" s="19"/>
      <c r="H841" s="19"/>
      <c r="I841" s="19"/>
      <c r="J841" s="19"/>
      <c r="K841" s="19"/>
      <c r="L841" s="19"/>
      <c r="M841" s="148"/>
      <c r="N841" s="19"/>
      <c r="O841" s="19"/>
      <c r="P841" s="19"/>
      <c r="Q841" s="19"/>
    </row>
    <row r="842">
      <c r="A842" s="19"/>
      <c r="B842" s="19"/>
      <c r="C842" s="19"/>
      <c r="D842" s="19"/>
      <c r="E842" s="19"/>
      <c r="F842" s="19"/>
      <c r="G842" s="19"/>
      <c r="H842" s="19"/>
      <c r="I842" s="19"/>
      <c r="J842" s="19"/>
      <c r="K842" s="19"/>
      <c r="L842" s="19"/>
      <c r="M842" s="148"/>
      <c r="N842" s="19"/>
      <c r="O842" s="19"/>
      <c r="P842" s="19"/>
      <c r="Q842" s="19"/>
    </row>
    <row r="843">
      <c r="A843" s="19"/>
      <c r="B843" s="19"/>
      <c r="C843" s="19"/>
      <c r="D843" s="19"/>
      <c r="E843" s="19"/>
      <c r="F843" s="19"/>
      <c r="G843" s="19"/>
      <c r="H843" s="19"/>
      <c r="I843" s="19"/>
      <c r="J843" s="19"/>
      <c r="K843" s="19"/>
      <c r="L843" s="19"/>
      <c r="M843" s="148"/>
      <c r="N843" s="19"/>
      <c r="O843" s="19"/>
      <c r="P843" s="19"/>
      <c r="Q843" s="19"/>
    </row>
    <row r="844">
      <c r="A844" s="19"/>
      <c r="B844" s="19"/>
      <c r="C844" s="19"/>
      <c r="D844" s="19"/>
      <c r="E844" s="19"/>
      <c r="F844" s="19"/>
      <c r="G844" s="19"/>
      <c r="H844" s="19"/>
      <c r="I844" s="19"/>
      <c r="J844" s="19"/>
      <c r="K844" s="19"/>
      <c r="L844" s="19"/>
      <c r="M844" s="148"/>
      <c r="N844" s="19"/>
      <c r="O844" s="19"/>
      <c r="P844" s="19"/>
      <c r="Q844" s="19"/>
    </row>
    <row r="845">
      <c r="A845" s="19"/>
      <c r="B845" s="19"/>
      <c r="C845" s="19"/>
      <c r="D845" s="19"/>
      <c r="E845" s="19"/>
      <c r="F845" s="19"/>
      <c r="G845" s="19"/>
      <c r="H845" s="19"/>
      <c r="I845" s="19"/>
      <c r="J845" s="19"/>
      <c r="K845" s="19"/>
      <c r="L845" s="19"/>
      <c r="M845" s="148"/>
      <c r="N845" s="19"/>
      <c r="O845" s="19"/>
      <c r="P845" s="19"/>
      <c r="Q845" s="19"/>
    </row>
    <row r="846">
      <c r="A846" s="19"/>
      <c r="B846" s="19"/>
      <c r="C846" s="19"/>
      <c r="D846" s="19"/>
      <c r="E846" s="19"/>
      <c r="F846" s="19"/>
      <c r="G846" s="19"/>
      <c r="H846" s="19"/>
      <c r="I846" s="19"/>
      <c r="J846" s="19"/>
      <c r="K846" s="19"/>
      <c r="L846" s="19"/>
      <c r="M846" s="148"/>
      <c r="N846" s="19"/>
      <c r="O846" s="19"/>
      <c r="P846" s="19"/>
      <c r="Q846" s="19"/>
    </row>
    <row r="847">
      <c r="A847" s="19"/>
      <c r="B847" s="19"/>
      <c r="C847" s="19"/>
      <c r="D847" s="19"/>
      <c r="E847" s="19"/>
      <c r="F847" s="19"/>
      <c r="G847" s="19"/>
      <c r="H847" s="19"/>
      <c r="I847" s="19"/>
      <c r="J847" s="19"/>
      <c r="K847" s="19"/>
      <c r="L847" s="19"/>
      <c r="M847" s="148"/>
      <c r="N847" s="19"/>
      <c r="O847" s="19"/>
      <c r="P847" s="19"/>
      <c r="Q847" s="19"/>
    </row>
    <row r="848">
      <c r="A848" s="19"/>
      <c r="B848" s="19"/>
      <c r="C848" s="19"/>
      <c r="D848" s="19"/>
      <c r="E848" s="19"/>
      <c r="F848" s="19"/>
      <c r="G848" s="19"/>
      <c r="H848" s="19"/>
      <c r="I848" s="19"/>
      <c r="J848" s="19"/>
      <c r="K848" s="19"/>
      <c r="L848" s="19"/>
      <c r="M848" s="148"/>
      <c r="N848" s="19"/>
      <c r="O848" s="19"/>
      <c r="P848" s="19"/>
      <c r="Q848" s="19"/>
    </row>
    <row r="849">
      <c r="A849" s="19"/>
      <c r="B849" s="19"/>
      <c r="C849" s="19"/>
      <c r="D849" s="19"/>
      <c r="E849" s="19"/>
      <c r="F849" s="19"/>
      <c r="G849" s="19"/>
      <c r="H849" s="19"/>
      <c r="I849" s="19"/>
      <c r="J849" s="19"/>
      <c r="K849" s="19"/>
      <c r="L849" s="19"/>
      <c r="M849" s="148"/>
      <c r="N849" s="19"/>
      <c r="O849" s="19"/>
      <c r="P849" s="19"/>
      <c r="Q849" s="19"/>
    </row>
    <row r="850">
      <c r="A850" s="19"/>
      <c r="B850" s="19"/>
      <c r="C850" s="19"/>
      <c r="D850" s="19"/>
      <c r="E850" s="19"/>
      <c r="F850" s="19"/>
      <c r="G850" s="19"/>
      <c r="H850" s="19"/>
      <c r="I850" s="19"/>
      <c r="J850" s="19"/>
      <c r="K850" s="19"/>
      <c r="L850" s="19"/>
      <c r="M850" s="148"/>
      <c r="N850" s="19"/>
      <c r="O850" s="19"/>
      <c r="P850" s="19"/>
      <c r="Q850" s="19"/>
    </row>
    <row r="851">
      <c r="A851" s="19"/>
      <c r="B851" s="19"/>
      <c r="C851" s="19"/>
      <c r="D851" s="19"/>
      <c r="E851" s="19"/>
      <c r="F851" s="19"/>
      <c r="G851" s="19"/>
      <c r="H851" s="19"/>
      <c r="I851" s="19"/>
      <c r="J851" s="19"/>
      <c r="K851" s="19"/>
      <c r="L851" s="19"/>
      <c r="M851" s="148"/>
      <c r="N851" s="19"/>
      <c r="O851" s="19"/>
      <c r="P851" s="19"/>
      <c r="Q851" s="19"/>
    </row>
    <row r="852">
      <c r="A852" s="19"/>
      <c r="B852" s="19"/>
      <c r="C852" s="19"/>
      <c r="D852" s="19"/>
      <c r="E852" s="19"/>
      <c r="F852" s="19"/>
      <c r="G852" s="19"/>
      <c r="H852" s="19"/>
      <c r="I852" s="19"/>
      <c r="J852" s="19"/>
      <c r="K852" s="19"/>
      <c r="L852" s="19"/>
      <c r="M852" s="148"/>
      <c r="N852" s="19"/>
      <c r="O852" s="19"/>
      <c r="P852" s="19"/>
      <c r="Q852" s="19"/>
    </row>
    <row r="853">
      <c r="A853" s="19"/>
      <c r="B853" s="19"/>
      <c r="C853" s="19"/>
      <c r="D853" s="19"/>
      <c r="E853" s="19"/>
      <c r="F853" s="19"/>
      <c r="G853" s="19"/>
      <c r="H853" s="19"/>
      <c r="I853" s="19"/>
      <c r="J853" s="19"/>
      <c r="K853" s="19"/>
      <c r="L853" s="19"/>
      <c r="M853" s="148"/>
      <c r="N853" s="19"/>
      <c r="O853" s="19"/>
      <c r="P853" s="19"/>
      <c r="Q853" s="19"/>
    </row>
    <row r="854">
      <c r="A854" s="19"/>
      <c r="B854" s="19"/>
      <c r="C854" s="19"/>
      <c r="D854" s="19"/>
      <c r="E854" s="19"/>
      <c r="F854" s="19"/>
      <c r="G854" s="19"/>
      <c r="H854" s="19"/>
      <c r="I854" s="19"/>
      <c r="J854" s="19"/>
      <c r="K854" s="19"/>
      <c r="L854" s="19"/>
      <c r="M854" s="148"/>
      <c r="N854" s="19"/>
      <c r="O854" s="19"/>
      <c r="P854" s="19"/>
      <c r="Q854" s="19"/>
    </row>
    <row r="855">
      <c r="A855" s="19"/>
      <c r="B855" s="19"/>
      <c r="C855" s="19"/>
      <c r="D855" s="19"/>
      <c r="E855" s="19"/>
      <c r="F855" s="19"/>
      <c r="G855" s="19"/>
      <c r="H855" s="19"/>
      <c r="I855" s="19"/>
      <c r="J855" s="19"/>
      <c r="K855" s="19"/>
      <c r="L855" s="19"/>
      <c r="M855" s="148"/>
      <c r="N855" s="19"/>
      <c r="O855" s="19"/>
      <c r="P855" s="19"/>
      <c r="Q855" s="19"/>
    </row>
    <row r="856">
      <c r="A856" s="19"/>
      <c r="B856" s="19"/>
      <c r="C856" s="19"/>
      <c r="D856" s="19"/>
      <c r="E856" s="19"/>
      <c r="F856" s="19"/>
      <c r="G856" s="19"/>
      <c r="H856" s="19"/>
      <c r="I856" s="19"/>
      <c r="J856" s="19"/>
      <c r="K856" s="19"/>
      <c r="L856" s="19"/>
      <c r="M856" s="148"/>
      <c r="N856" s="19"/>
      <c r="O856" s="19"/>
      <c r="P856" s="19"/>
      <c r="Q856" s="19"/>
    </row>
    <row r="857">
      <c r="A857" s="19"/>
      <c r="B857" s="19"/>
      <c r="C857" s="19"/>
      <c r="D857" s="19"/>
      <c r="E857" s="19"/>
      <c r="F857" s="19"/>
      <c r="G857" s="19"/>
      <c r="H857" s="19"/>
      <c r="I857" s="19"/>
      <c r="J857" s="19"/>
      <c r="K857" s="19"/>
      <c r="L857" s="19"/>
      <c r="M857" s="148"/>
      <c r="N857" s="19"/>
      <c r="O857" s="19"/>
      <c r="P857" s="19"/>
      <c r="Q857" s="19"/>
    </row>
    <row r="858">
      <c r="A858" s="19"/>
      <c r="B858" s="19"/>
      <c r="C858" s="19"/>
      <c r="D858" s="19"/>
      <c r="E858" s="19"/>
      <c r="F858" s="19"/>
      <c r="G858" s="19"/>
      <c r="H858" s="19"/>
      <c r="I858" s="19"/>
      <c r="J858" s="19"/>
      <c r="K858" s="19"/>
      <c r="L858" s="19"/>
      <c r="M858" s="148"/>
      <c r="N858" s="19"/>
      <c r="O858" s="19"/>
      <c r="P858" s="19"/>
      <c r="Q858" s="19"/>
    </row>
    <row r="859">
      <c r="A859" s="19"/>
      <c r="B859" s="19"/>
      <c r="C859" s="19"/>
      <c r="D859" s="19"/>
      <c r="E859" s="19"/>
      <c r="F859" s="19"/>
      <c r="G859" s="19"/>
      <c r="H859" s="19"/>
      <c r="I859" s="19"/>
      <c r="J859" s="19"/>
      <c r="K859" s="19"/>
      <c r="L859" s="19"/>
      <c r="M859" s="148"/>
      <c r="N859" s="19"/>
      <c r="O859" s="19"/>
      <c r="P859" s="19"/>
      <c r="Q859" s="19"/>
    </row>
    <row r="860">
      <c r="A860" s="19"/>
      <c r="B860" s="19"/>
      <c r="C860" s="19"/>
      <c r="D860" s="19"/>
      <c r="E860" s="19"/>
      <c r="F860" s="19"/>
      <c r="G860" s="19"/>
      <c r="H860" s="19"/>
      <c r="I860" s="19"/>
      <c r="J860" s="19"/>
      <c r="K860" s="19"/>
      <c r="L860" s="19"/>
      <c r="M860" s="148"/>
      <c r="N860" s="19"/>
      <c r="O860" s="19"/>
      <c r="P860" s="19"/>
      <c r="Q860" s="19"/>
    </row>
    <row r="861">
      <c r="A861" s="19"/>
      <c r="B861" s="19"/>
      <c r="C861" s="19"/>
      <c r="D861" s="19"/>
      <c r="E861" s="19"/>
      <c r="F861" s="19"/>
      <c r="G861" s="19"/>
      <c r="H861" s="19"/>
      <c r="I861" s="19"/>
      <c r="J861" s="19"/>
      <c r="K861" s="19"/>
      <c r="L861" s="19"/>
      <c r="M861" s="148"/>
      <c r="N861" s="19"/>
      <c r="O861" s="19"/>
      <c r="P861" s="19"/>
      <c r="Q861" s="19"/>
    </row>
    <row r="862">
      <c r="A862" s="19"/>
      <c r="B862" s="19"/>
      <c r="C862" s="19"/>
      <c r="D862" s="19"/>
      <c r="E862" s="19"/>
      <c r="F862" s="19"/>
      <c r="G862" s="19"/>
      <c r="H862" s="19"/>
      <c r="I862" s="19"/>
      <c r="J862" s="19"/>
      <c r="K862" s="19"/>
      <c r="L862" s="19"/>
      <c r="M862" s="148"/>
      <c r="N862" s="19"/>
      <c r="O862" s="19"/>
      <c r="P862" s="19"/>
      <c r="Q862" s="19"/>
    </row>
    <row r="863">
      <c r="A863" s="19"/>
      <c r="B863" s="19"/>
      <c r="C863" s="19"/>
      <c r="D863" s="19"/>
      <c r="E863" s="19"/>
      <c r="F863" s="19"/>
      <c r="G863" s="19"/>
      <c r="H863" s="19"/>
      <c r="I863" s="19"/>
      <c r="J863" s="19"/>
      <c r="K863" s="19"/>
      <c r="L863" s="19"/>
      <c r="M863" s="148"/>
      <c r="N863" s="19"/>
      <c r="O863" s="19"/>
      <c r="P863" s="19"/>
      <c r="Q863" s="19"/>
    </row>
    <row r="864">
      <c r="A864" s="19"/>
      <c r="B864" s="19"/>
      <c r="C864" s="19"/>
      <c r="D864" s="19"/>
      <c r="E864" s="19"/>
      <c r="F864" s="19"/>
      <c r="G864" s="19"/>
      <c r="H864" s="19"/>
      <c r="I864" s="19"/>
      <c r="J864" s="19"/>
      <c r="K864" s="19"/>
      <c r="L864" s="19"/>
      <c r="M864" s="148"/>
      <c r="N864" s="19"/>
      <c r="O864" s="19"/>
      <c r="P864" s="19"/>
      <c r="Q864" s="19"/>
    </row>
    <row r="865">
      <c r="A865" s="19"/>
      <c r="B865" s="19"/>
      <c r="C865" s="19"/>
      <c r="D865" s="19"/>
      <c r="E865" s="19"/>
      <c r="F865" s="19"/>
      <c r="G865" s="19"/>
      <c r="H865" s="19"/>
      <c r="I865" s="19"/>
      <c r="J865" s="19"/>
      <c r="K865" s="19"/>
      <c r="L865" s="19"/>
      <c r="M865" s="148"/>
      <c r="N865" s="19"/>
      <c r="O865" s="19"/>
      <c r="P865" s="19"/>
      <c r="Q865" s="19"/>
    </row>
    <row r="866">
      <c r="A866" s="19"/>
      <c r="B866" s="19"/>
      <c r="C866" s="19"/>
      <c r="D866" s="19"/>
      <c r="E866" s="19"/>
      <c r="F866" s="19"/>
      <c r="G866" s="19"/>
      <c r="H866" s="19"/>
      <c r="I866" s="19"/>
      <c r="J866" s="19"/>
      <c r="K866" s="19"/>
      <c r="L866" s="19"/>
      <c r="M866" s="148"/>
      <c r="N866" s="19"/>
      <c r="O866" s="19"/>
      <c r="P866" s="19"/>
      <c r="Q866" s="19"/>
    </row>
    <row r="867">
      <c r="A867" s="19"/>
      <c r="B867" s="19"/>
      <c r="C867" s="19"/>
      <c r="D867" s="19"/>
      <c r="E867" s="19"/>
      <c r="F867" s="19"/>
      <c r="G867" s="19"/>
      <c r="H867" s="19"/>
      <c r="I867" s="19"/>
      <c r="J867" s="19"/>
      <c r="K867" s="19"/>
      <c r="L867" s="19"/>
      <c r="M867" s="148"/>
      <c r="N867" s="19"/>
      <c r="O867" s="19"/>
      <c r="P867" s="19"/>
      <c r="Q867" s="19"/>
    </row>
    <row r="868">
      <c r="A868" s="19"/>
      <c r="B868" s="19"/>
      <c r="C868" s="19"/>
      <c r="D868" s="19"/>
      <c r="E868" s="19"/>
      <c r="F868" s="19"/>
      <c r="G868" s="19"/>
      <c r="H868" s="19"/>
      <c r="I868" s="19"/>
      <c r="J868" s="19"/>
      <c r="K868" s="19"/>
      <c r="L868" s="19"/>
      <c r="M868" s="148"/>
      <c r="N868" s="19"/>
      <c r="O868" s="19"/>
      <c r="P868" s="19"/>
      <c r="Q868" s="19"/>
    </row>
    <row r="869">
      <c r="A869" s="19"/>
      <c r="B869" s="19"/>
      <c r="C869" s="19"/>
      <c r="D869" s="19"/>
      <c r="E869" s="19"/>
      <c r="F869" s="19"/>
      <c r="G869" s="19"/>
      <c r="H869" s="19"/>
      <c r="I869" s="19"/>
      <c r="J869" s="19"/>
      <c r="K869" s="19"/>
      <c r="L869" s="19"/>
      <c r="M869" s="148"/>
      <c r="N869" s="19"/>
      <c r="O869" s="19"/>
      <c r="P869" s="19"/>
      <c r="Q869" s="19"/>
    </row>
    <row r="870">
      <c r="A870" s="19"/>
      <c r="B870" s="19"/>
      <c r="C870" s="19"/>
      <c r="D870" s="19"/>
      <c r="E870" s="19"/>
      <c r="F870" s="19"/>
      <c r="G870" s="19"/>
      <c r="H870" s="19"/>
      <c r="I870" s="19"/>
      <c r="J870" s="19"/>
      <c r="K870" s="19"/>
      <c r="L870" s="19"/>
      <c r="M870" s="148"/>
      <c r="N870" s="19"/>
      <c r="O870" s="19"/>
      <c r="P870" s="19"/>
      <c r="Q870" s="19"/>
    </row>
    <row r="871">
      <c r="A871" s="19"/>
      <c r="B871" s="19"/>
      <c r="C871" s="19"/>
      <c r="D871" s="19"/>
      <c r="E871" s="19"/>
      <c r="F871" s="19"/>
      <c r="G871" s="19"/>
      <c r="H871" s="19"/>
      <c r="I871" s="19"/>
      <c r="J871" s="19"/>
      <c r="K871" s="19"/>
      <c r="L871" s="19"/>
      <c r="M871" s="148"/>
      <c r="N871" s="19"/>
      <c r="O871" s="19"/>
      <c r="P871" s="19"/>
      <c r="Q871" s="19"/>
    </row>
    <row r="872">
      <c r="A872" s="19"/>
      <c r="B872" s="19"/>
      <c r="C872" s="19"/>
      <c r="D872" s="19"/>
      <c r="E872" s="19"/>
      <c r="F872" s="19"/>
      <c r="G872" s="19"/>
      <c r="H872" s="19"/>
      <c r="I872" s="19"/>
      <c r="J872" s="19"/>
      <c r="K872" s="19"/>
      <c r="L872" s="19"/>
      <c r="M872" s="148"/>
      <c r="N872" s="19"/>
      <c r="O872" s="19"/>
      <c r="P872" s="19"/>
      <c r="Q872" s="19"/>
    </row>
    <row r="873">
      <c r="A873" s="19"/>
      <c r="B873" s="19"/>
      <c r="C873" s="19"/>
      <c r="D873" s="19"/>
      <c r="E873" s="19"/>
      <c r="F873" s="19"/>
      <c r="G873" s="19"/>
      <c r="H873" s="19"/>
      <c r="I873" s="19"/>
      <c r="J873" s="19"/>
      <c r="K873" s="19"/>
      <c r="L873" s="19"/>
      <c r="M873" s="148"/>
      <c r="N873" s="19"/>
      <c r="O873" s="19"/>
      <c r="P873" s="19"/>
      <c r="Q873" s="19"/>
    </row>
    <row r="874">
      <c r="A874" s="19"/>
      <c r="B874" s="19"/>
      <c r="C874" s="19"/>
      <c r="D874" s="19"/>
      <c r="E874" s="19"/>
      <c r="F874" s="19"/>
      <c r="G874" s="19"/>
      <c r="H874" s="19"/>
      <c r="I874" s="19"/>
      <c r="J874" s="19"/>
      <c r="K874" s="19"/>
      <c r="L874" s="19"/>
      <c r="M874" s="148"/>
      <c r="N874" s="19"/>
      <c r="O874" s="19"/>
      <c r="P874" s="19"/>
      <c r="Q874" s="19"/>
    </row>
    <row r="875">
      <c r="A875" s="19"/>
      <c r="B875" s="19"/>
      <c r="C875" s="19"/>
      <c r="D875" s="19"/>
      <c r="E875" s="19"/>
      <c r="F875" s="19"/>
      <c r="G875" s="19"/>
      <c r="H875" s="19"/>
      <c r="I875" s="19"/>
      <c r="J875" s="19"/>
      <c r="K875" s="19"/>
      <c r="L875" s="19"/>
      <c r="M875" s="148"/>
      <c r="N875" s="19"/>
      <c r="O875" s="19"/>
      <c r="P875" s="19"/>
      <c r="Q875" s="19"/>
    </row>
    <row r="876">
      <c r="A876" s="19"/>
      <c r="B876" s="19"/>
      <c r="C876" s="19"/>
      <c r="D876" s="19"/>
      <c r="E876" s="19"/>
      <c r="F876" s="19"/>
      <c r="G876" s="19"/>
      <c r="H876" s="19"/>
      <c r="I876" s="19"/>
      <c r="J876" s="19"/>
      <c r="K876" s="19"/>
      <c r="L876" s="19"/>
      <c r="M876" s="148"/>
      <c r="N876" s="19"/>
      <c r="O876" s="19"/>
      <c r="P876" s="19"/>
      <c r="Q876" s="19"/>
    </row>
    <row r="877">
      <c r="A877" s="19"/>
      <c r="B877" s="19"/>
      <c r="C877" s="19"/>
      <c r="D877" s="19"/>
      <c r="E877" s="19"/>
      <c r="F877" s="19"/>
      <c r="G877" s="19"/>
      <c r="H877" s="19"/>
      <c r="I877" s="19"/>
      <c r="J877" s="19"/>
      <c r="K877" s="19"/>
      <c r="L877" s="19"/>
      <c r="M877" s="148"/>
      <c r="N877" s="19"/>
      <c r="O877" s="19"/>
      <c r="P877" s="19"/>
      <c r="Q877" s="19"/>
    </row>
    <row r="878">
      <c r="A878" s="19"/>
      <c r="B878" s="19"/>
      <c r="C878" s="19"/>
      <c r="D878" s="19"/>
      <c r="E878" s="19"/>
      <c r="F878" s="19"/>
      <c r="G878" s="19"/>
      <c r="H878" s="19"/>
      <c r="I878" s="19"/>
      <c r="J878" s="19"/>
      <c r="K878" s="19"/>
      <c r="L878" s="19"/>
      <c r="M878" s="148"/>
      <c r="N878" s="19"/>
      <c r="O878" s="19"/>
      <c r="P878" s="19"/>
      <c r="Q878" s="19"/>
    </row>
    <row r="879">
      <c r="A879" s="19"/>
      <c r="B879" s="19"/>
      <c r="C879" s="19"/>
      <c r="D879" s="19"/>
      <c r="E879" s="19"/>
      <c r="F879" s="19"/>
      <c r="G879" s="19"/>
      <c r="H879" s="19"/>
      <c r="I879" s="19"/>
      <c r="J879" s="19"/>
      <c r="K879" s="19"/>
      <c r="L879" s="19"/>
      <c r="M879" s="148"/>
      <c r="N879" s="19"/>
      <c r="O879" s="19"/>
      <c r="P879" s="19"/>
      <c r="Q879" s="19"/>
    </row>
    <row r="880">
      <c r="A880" s="19"/>
      <c r="B880" s="19"/>
      <c r="C880" s="19"/>
      <c r="D880" s="19"/>
      <c r="E880" s="19"/>
      <c r="F880" s="19"/>
      <c r="G880" s="19"/>
      <c r="H880" s="19"/>
      <c r="I880" s="19"/>
      <c r="J880" s="19"/>
      <c r="K880" s="19"/>
      <c r="L880" s="19"/>
      <c r="M880" s="148"/>
      <c r="N880" s="19"/>
      <c r="O880" s="19"/>
      <c r="P880" s="19"/>
      <c r="Q880" s="19"/>
    </row>
    <row r="881">
      <c r="A881" s="19"/>
      <c r="B881" s="19"/>
      <c r="C881" s="19"/>
      <c r="D881" s="19"/>
      <c r="E881" s="19"/>
      <c r="F881" s="19"/>
      <c r="G881" s="19"/>
      <c r="H881" s="19"/>
      <c r="I881" s="19"/>
      <c r="J881" s="19"/>
      <c r="K881" s="19"/>
      <c r="L881" s="19"/>
      <c r="M881" s="148"/>
      <c r="N881" s="19"/>
      <c r="O881" s="19"/>
      <c r="P881" s="19"/>
      <c r="Q881" s="19"/>
    </row>
    <row r="882">
      <c r="A882" s="19"/>
      <c r="B882" s="19"/>
      <c r="C882" s="19"/>
      <c r="D882" s="19"/>
      <c r="E882" s="19"/>
      <c r="F882" s="19"/>
      <c r="G882" s="19"/>
      <c r="H882" s="19"/>
      <c r="I882" s="19"/>
      <c r="J882" s="19"/>
      <c r="K882" s="19"/>
      <c r="L882" s="19"/>
      <c r="M882" s="148"/>
      <c r="N882" s="19"/>
      <c r="O882" s="19"/>
      <c r="P882" s="19"/>
      <c r="Q882" s="19"/>
    </row>
    <row r="883">
      <c r="A883" s="19"/>
      <c r="B883" s="19"/>
      <c r="C883" s="19"/>
      <c r="D883" s="19"/>
      <c r="E883" s="19"/>
      <c r="F883" s="19"/>
      <c r="G883" s="19"/>
      <c r="H883" s="19"/>
      <c r="I883" s="19"/>
      <c r="J883" s="19"/>
      <c r="K883" s="19"/>
      <c r="L883" s="19"/>
      <c r="M883" s="148"/>
      <c r="N883" s="19"/>
      <c r="O883" s="19"/>
      <c r="P883" s="19"/>
      <c r="Q883" s="19"/>
    </row>
    <row r="884">
      <c r="A884" s="19"/>
      <c r="B884" s="19"/>
      <c r="C884" s="19"/>
      <c r="D884" s="19"/>
      <c r="E884" s="19"/>
      <c r="F884" s="19"/>
      <c r="G884" s="19"/>
      <c r="H884" s="19"/>
      <c r="I884" s="19"/>
      <c r="J884" s="19"/>
      <c r="K884" s="19"/>
      <c r="L884" s="19"/>
      <c r="M884" s="148"/>
      <c r="N884" s="19"/>
      <c r="O884" s="19"/>
      <c r="P884" s="19"/>
      <c r="Q884" s="19"/>
    </row>
    <row r="885">
      <c r="A885" s="19"/>
      <c r="B885" s="19"/>
      <c r="C885" s="19"/>
      <c r="D885" s="19"/>
      <c r="E885" s="19"/>
      <c r="F885" s="19"/>
      <c r="G885" s="19"/>
      <c r="H885" s="19"/>
      <c r="I885" s="19"/>
      <c r="J885" s="19"/>
      <c r="K885" s="19"/>
      <c r="L885" s="19"/>
      <c r="M885" s="148"/>
      <c r="N885" s="19"/>
      <c r="O885" s="19"/>
      <c r="P885" s="19"/>
      <c r="Q885" s="19"/>
    </row>
    <row r="886">
      <c r="A886" s="19"/>
      <c r="B886" s="19"/>
      <c r="C886" s="19"/>
      <c r="D886" s="19"/>
      <c r="E886" s="19"/>
      <c r="F886" s="19"/>
      <c r="G886" s="19"/>
      <c r="H886" s="19"/>
      <c r="I886" s="19"/>
      <c r="J886" s="19"/>
      <c r="K886" s="19"/>
      <c r="L886" s="19"/>
      <c r="M886" s="148"/>
      <c r="N886" s="19"/>
      <c r="O886" s="19"/>
      <c r="P886" s="19"/>
      <c r="Q886" s="19"/>
    </row>
    <row r="887">
      <c r="A887" s="19"/>
      <c r="B887" s="19"/>
      <c r="C887" s="19"/>
      <c r="D887" s="19"/>
      <c r="E887" s="19"/>
      <c r="F887" s="19"/>
      <c r="G887" s="19"/>
      <c r="H887" s="19"/>
      <c r="I887" s="19"/>
      <c r="J887" s="19"/>
      <c r="K887" s="19"/>
      <c r="L887" s="19"/>
      <c r="M887" s="148"/>
      <c r="N887" s="19"/>
      <c r="O887" s="19"/>
      <c r="P887" s="19"/>
      <c r="Q887" s="19"/>
    </row>
    <row r="888">
      <c r="A888" s="19"/>
      <c r="B888" s="19"/>
      <c r="C888" s="19"/>
      <c r="D888" s="19"/>
      <c r="E888" s="19"/>
      <c r="F888" s="19"/>
      <c r="G888" s="19"/>
      <c r="H888" s="19"/>
      <c r="I888" s="19"/>
      <c r="J888" s="19"/>
      <c r="K888" s="19"/>
      <c r="L888" s="19"/>
      <c r="M888" s="148"/>
      <c r="N888" s="19"/>
      <c r="O888" s="19"/>
      <c r="P888" s="19"/>
      <c r="Q888" s="19"/>
    </row>
    <row r="889">
      <c r="A889" s="19"/>
      <c r="B889" s="19"/>
      <c r="C889" s="19"/>
      <c r="D889" s="19"/>
      <c r="E889" s="19"/>
      <c r="F889" s="19"/>
      <c r="G889" s="19"/>
      <c r="H889" s="19"/>
      <c r="I889" s="19"/>
      <c r="J889" s="19"/>
      <c r="K889" s="19"/>
      <c r="L889" s="19"/>
      <c r="M889" s="148"/>
      <c r="N889" s="19"/>
      <c r="O889" s="19"/>
      <c r="P889" s="19"/>
      <c r="Q889" s="19"/>
    </row>
    <row r="890">
      <c r="A890" s="19"/>
      <c r="B890" s="19"/>
      <c r="C890" s="19"/>
      <c r="D890" s="19"/>
      <c r="E890" s="19"/>
      <c r="F890" s="19"/>
      <c r="G890" s="19"/>
      <c r="H890" s="19"/>
      <c r="I890" s="19"/>
      <c r="J890" s="19"/>
      <c r="K890" s="19"/>
      <c r="L890" s="19"/>
      <c r="M890" s="148"/>
      <c r="N890" s="19"/>
      <c r="O890" s="19"/>
      <c r="P890" s="19"/>
      <c r="Q890" s="19"/>
    </row>
    <row r="891">
      <c r="A891" s="19"/>
      <c r="B891" s="19"/>
      <c r="C891" s="19"/>
      <c r="D891" s="19"/>
      <c r="E891" s="19"/>
      <c r="F891" s="19"/>
      <c r="G891" s="19"/>
      <c r="H891" s="19"/>
      <c r="I891" s="19"/>
      <c r="J891" s="19"/>
      <c r="K891" s="19"/>
      <c r="L891" s="19"/>
      <c r="M891" s="148"/>
      <c r="N891" s="19"/>
      <c r="O891" s="19"/>
      <c r="P891" s="19"/>
      <c r="Q891" s="19"/>
    </row>
    <row r="892">
      <c r="A892" s="19"/>
      <c r="B892" s="19"/>
      <c r="C892" s="19"/>
      <c r="D892" s="19"/>
      <c r="E892" s="19"/>
      <c r="F892" s="19"/>
      <c r="G892" s="19"/>
      <c r="H892" s="19"/>
      <c r="I892" s="19"/>
      <c r="J892" s="19"/>
      <c r="K892" s="19"/>
      <c r="L892" s="19"/>
      <c r="M892" s="148"/>
      <c r="N892" s="19"/>
      <c r="O892" s="19"/>
      <c r="P892" s="19"/>
      <c r="Q892" s="19"/>
    </row>
    <row r="893">
      <c r="A893" s="19"/>
      <c r="B893" s="19"/>
      <c r="C893" s="19"/>
      <c r="D893" s="19"/>
      <c r="E893" s="19"/>
      <c r="F893" s="19"/>
      <c r="G893" s="19"/>
      <c r="H893" s="19"/>
      <c r="I893" s="19"/>
      <c r="J893" s="19"/>
      <c r="K893" s="19"/>
      <c r="L893" s="19"/>
      <c r="M893" s="148"/>
      <c r="N893" s="19"/>
      <c r="O893" s="19"/>
      <c r="P893" s="19"/>
      <c r="Q893" s="19"/>
    </row>
    <row r="894">
      <c r="A894" s="19"/>
      <c r="B894" s="19"/>
      <c r="C894" s="19"/>
      <c r="D894" s="19"/>
      <c r="E894" s="19"/>
      <c r="F894" s="19"/>
      <c r="G894" s="19"/>
      <c r="H894" s="19"/>
      <c r="I894" s="19"/>
      <c r="J894" s="19"/>
      <c r="K894" s="19"/>
      <c r="L894" s="19"/>
      <c r="M894" s="148"/>
      <c r="N894" s="19"/>
      <c r="O894" s="19"/>
      <c r="P894" s="19"/>
      <c r="Q894" s="19"/>
    </row>
    <row r="895">
      <c r="A895" s="19"/>
      <c r="B895" s="19"/>
      <c r="C895" s="19"/>
      <c r="D895" s="19"/>
      <c r="E895" s="19"/>
      <c r="F895" s="19"/>
      <c r="G895" s="19"/>
      <c r="H895" s="19"/>
      <c r="I895" s="19"/>
      <c r="J895" s="19"/>
      <c r="K895" s="19"/>
      <c r="L895" s="19"/>
      <c r="M895" s="148"/>
      <c r="N895" s="19"/>
      <c r="O895" s="19"/>
      <c r="P895" s="19"/>
      <c r="Q895" s="19"/>
    </row>
    <row r="896">
      <c r="A896" s="19"/>
      <c r="B896" s="19"/>
      <c r="C896" s="19"/>
      <c r="D896" s="19"/>
      <c r="E896" s="19"/>
      <c r="F896" s="19"/>
      <c r="G896" s="19"/>
      <c r="H896" s="19"/>
      <c r="I896" s="19"/>
      <c r="J896" s="19"/>
      <c r="K896" s="19"/>
      <c r="L896" s="19"/>
      <c r="M896" s="148"/>
      <c r="N896" s="19"/>
      <c r="O896" s="19"/>
      <c r="P896" s="19"/>
      <c r="Q896" s="19"/>
    </row>
    <row r="897">
      <c r="A897" s="19"/>
      <c r="B897" s="19"/>
      <c r="C897" s="19"/>
      <c r="D897" s="19"/>
      <c r="E897" s="19"/>
      <c r="F897" s="19"/>
      <c r="G897" s="19"/>
      <c r="H897" s="19"/>
      <c r="I897" s="19"/>
      <c r="J897" s="19"/>
      <c r="K897" s="19"/>
      <c r="L897" s="19"/>
      <c r="M897" s="148"/>
      <c r="N897" s="19"/>
      <c r="O897" s="19"/>
      <c r="P897" s="19"/>
      <c r="Q897" s="19"/>
    </row>
    <row r="898">
      <c r="A898" s="19"/>
      <c r="B898" s="19"/>
      <c r="C898" s="19"/>
      <c r="D898" s="19"/>
      <c r="E898" s="19"/>
      <c r="F898" s="19"/>
      <c r="G898" s="19"/>
      <c r="H898" s="19"/>
      <c r="I898" s="19"/>
      <c r="J898" s="19"/>
      <c r="K898" s="19"/>
      <c r="L898" s="19"/>
      <c r="M898" s="148"/>
      <c r="N898" s="19"/>
      <c r="O898" s="19"/>
      <c r="P898" s="19"/>
      <c r="Q898" s="19"/>
    </row>
    <row r="899">
      <c r="A899" s="19"/>
      <c r="B899" s="19"/>
      <c r="C899" s="19"/>
      <c r="D899" s="19"/>
      <c r="E899" s="19"/>
      <c r="F899" s="19"/>
      <c r="G899" s="19"/>
      <c r="H899" s="19"/>
      <c r="I899" s="19"/>
      <c r="J899" s="19"/>
      <c r="K899" s="19"/>
      <c r="L899" s="19"/>
      <c r="M899" s="148"/>
      <c r="N899" s="19"/>
      <c r="O899" s="19"/>
      <c r="P899" s="19"/>
      <c r="Q899" s="19"/>
    </row>
    <row r="900">
      <c r="A900" s="19"/>
      <c r="B900" s="19"/>
      <c r="C900" s="19"/>
      <c r="D900" s="19"/>
      <c r="E900" s="19"/>
      <c r="F900" s="19"/>
      <c r="G900" s="19"/>
      <c r="H900" s="19"/>
      <c r="I900" s="19"/>
      <c r="J900" s="19"/>
      <c r="K900" s="19"/>
      <c r="L900" s="19"/>
      <c r="M900" s="148"/>
      <c r="N900" s="19"/>
      <c r="O900" s="19"/>
      <c r="P900" s="19"/>
      <c r="Q900" s="19"/>
    </row>
    <row r="901">
      <c r="A901" s="19"/>
      <c r="B901" s="19"/>
      <c r="C901" s="19"/>
      <c r="D901" s="19"/>
      <c r="E901" s="19"/>
      <c r="F901" s="19"/>
      <c r="G901" s="19"/>
      <c r="H901" s="19"/>
      <c r="I901" s="19"/>
      <c r="J901" s="19"/>
      <c r="K901" s="19"/>
      <c r="L901" s="19"/>
      <c r="M901" s="148"/>
      <c r="N901" s="19"/>
      <c r="O901" s="19"/>
      <c r="P901" s="19"/>
      <c r="Q901" s="19"/>
    </row>
    <row r="902">
      <c r="A902" s="19"/>
      <c r="B902" s="19"/>
      <c r="C902" s="19"/>
      <c r="D902" s="19"/>
      <c r="E902" s="19"/>
      <c r="F902" s="19"/>
      <c r="G902" s="19"/>
      <c r="H902" s="19"/>
      <c r="I902" s="19"/>
      <c r="J902" s="19"/>
      <c r="K902" s="19"/>
      <c r="L902" s="19"/>
      <c r="M902" s="148"/>
      <c r="N902" s="19"/>
      <c r="O902" s="19"/>
      <c r="P902" s="19"/>
      <c r="Q902" s="19"/>
    </row>
    <row r="903">
      <c r="A903" s="19"/>
      <c r="B903" s="19"/>
      <c r="C903" s="19"/>
      <c r="D903" s="19"/>
      <c r="E903" s="19"/>
      <c r="F903" s="19"/>
      <c r="G903" s="19"/>
      <c r="H903" s="19"/>
      <c r="I903" s="19"/>
      <c r="J903" s="19"/>
      <c r="K903" s="19"/>
      <c r="L903" s="19"/>
      <c r="M903" s="148"/>
      <c r="N903" s="19"/>
      <c r="O903" s="19"/>
      <c r="P903" s="19"/>
      <c r="Q903" s="19"/>
    </row>
    <row r="904">
      <c r="A904" s="19"/>
      <c r="B904" s="19"/>
      <c r="C904" s="19"/>
      <c r="D904" s="19"/>
      <c r="E904" s="19"/>
      <c r="F904" s="19"/>
      <c r="G904" s="19"/>
      <c r="H904" s="19"/>
      <c r="I904" s="19"/>
      <c r="J904" s="19"/>
      <c r="K904" s="19"/>
      <c r="L904" s="19"/>
      <c r="M904" s="148"/>
      <c r="N904" s="19"/>
      <c r="O904" s="19"/>
      <c r="P904" s="19"/>
      <c r="Q904" s="19"/>
    </row>
    <row r="905">
      <c r="A905" s="19"/>
      <c r="B905" s="19"/>
      <c r="C905" s="19"/>
      <c r="D905" s="19"/>
      <c r="E905" s="19"/>
      <c r="F905" s="19"/>
      <c r="G905" s="19"/>
      <c r="H905" s="19"/>
      <c r="I905" s="19"/>
      <c r="J905" s="19"/>
      <c r="K905" s="19"/>
      <c r="L905" s="19"/>
      <c r="M905" s="148"/>
      <c r="N905" s="19"/>
      <c r="O905" s="19"/>
      <c r="P905" s="19"/>
      <c r="Q905" s="19"/>
    </row>
    <row r="906">
      <c r="A906" s="19"/>
      <c r="B906" s="19"/>
      <c r="C906" s="19"/>
      <c r="D906" s="19"/>
      <c r="E906" s="19"/>
      <c r="F906" s="19"/>
      <c r="G906" s="19"/>
      <c r="H906" s="19"/>
      <c r="I906" s="19"/>
      <c r="J906" s="19"/>
      <c r="K906" s="19"/>
      <c r="L906" s="19"/>
      <c r="M906" s="148"/>
      <c r="N906" s="19"/>
      <c r="O906" s="19"/>
      <c r="P906" s="19"/>
      <c r="Q906" s="19"/>
    </row>
    <row r="907">
      <c r="A907" s="19"/>
      <c r="B907" s="19"/>
      <c r="C907" s="19"/>
      <c r="D907" s="19"/>
      <c r="E907" s="19"/>
      <c r="F907" s="19"/>
      <c r="G907" s="19"/>
      <c r="H907" s="19"/>
      <c r="I907" s="19"/>
      <c r="J907" s="19"/>
      <c r="K907" s="19"/>
      <c r="L907" s="19"/>
      <c r="M907" s="148"/>
      <c r="N907" s="19"/>
      <c r="O907" s="19"/>
      <c r="P907" s="19"/>
      <c r="Q907" s="19"/>
    </row>
    <row r="908">
      <c r="A908" s="19"/>
      <c r="B908" s="19"/>
      <c r="C908" s="19"/>
      <c r="D908" s="19"/>
      <c r="E908" s="19"/>
      <c r="F908" s="19"/>
      <c r="G908" s="19"/>
      <c r="H908" s="19"/>
      <c r="I908" s="19"/>
      <c r="J908" s="19"/>
      <c r="K908" s="19"/>
      <c r="L908" s="19"/>
      <c r="M908" s="148"/>
      <c r="N908" s="19"/>
      <c r="O908" s="19"/>
      <c r="P908" s="19"/>
      <c r="Q908" s="19"/>
    </row>
    <row r="909">
      <c r="A909" s="19"/>
      <c r="B909" s="19"/>
      <c r="C909" s="19"/>
      <c r="D909" s="19"/>
      <c r="E909" s="19"/>
      <c r="F909" s="19"/>
      <c r="G909" s="19"/>
      <c r="H909" s="19"/>
      <c r="I909" s="19"/>
      <c r="J909" s="19"/>
      <c r="K909" s="19"/>
      <c r="L909" s="19"/>
      <c r="M909" s="148"/>
      <c r="N909" s="19"/>
      <c r="O909" s="19"/>
      <c r="P909" s="19"/>
      <c r="Q909" s="19"/>
    </row>
    <row r="910">
      <c r="A910" s="19"/>
      <c r="B910" s="19"/>
      <c r="C910" s="19"/>
      <c r="D910" s="19"/>
      <c r="E910" s="19"/>
      <c r="F910" s="19"/>
      <c r="G910" s="19"/>
      <c r="H910" s="19"/>
      <c r="I910" s="19"/>
      <c r="J910" s="19"/>
      <c r="K910" s="19"/>
      <c r="L910" s="19"/>
      <c r="M910" s="148"/>
      <c r="N910" s="19"/>
      <c r="O910" s="19"/>
      <c r="P910" s="19"/>
      <c r="Q910" s="19"/>
    </row>
    <row r="911">
      <c r="A911" s="19"/>
      <c r="B911" s="19"/>
      <c r="C911" s="19"/>
      <c r="D911" s="19"/>
      <c r="E911" s="19"/>
      <c r="F911" s="19"/>
      <c r="G911" s="19"/>
      <c r="H911" s="19"/>
      <c r="I911" s="19"/>
      <c r="J911" s="19"/>
      <c r="K911" s="19"/>
      <c r="L911" s="19"/>
      <c r="M911" s="148"/>
      <c r="N911" s="19"/>
      <c r="O911" s="19"/>
      <c r="P911" s="19"/>
      <c r="Q911" s="19"/>
    </row>
    <row r="912">
      <c r="A912" s="19"/>
      <c r="B912" s="19"/>
      <c r="C912" s="19"/>
      <c r="D912" s="19"/>
      <c r="E912" s="19"/>
      <c r="F912" s="19"/>
      <c r="G912" s="19"/>
      <c r="H912" s="19"/>
      <c r="I912" s="19"/>
      <c r="J912" s="19"/>
      <c r="K912" s="19"/>
      <c r="L912" s="19"/>
      <c r="M912" s="148"/>
      <c r="N912" s="19"/>
      <c r="O912" s="19"/>
      <c r="P912" s="19"/>
      <c r="Q912" s="19"/>
    </row>
    <row r="913">
      <c r="A913" s="19"/>
      <c r="B913" s="19"/>
      <c r="C913" s="19"/>
      <c r="D913" s="19"/>
      <c r="E913" s="19"/>
      <c r="F913" s="19"/>
      <c r="G913" s="19"/>
      <c r="H913" s="19"/>
      <c r="I913" s="19"/>
      <c r="J913" s="19"/>
      <c r="K913" s="19"/>
      <c r="L913" s="19"/>
      <c r="M913" s="148"/>
      <c r="N913" s="19"/>
      <c r="O913" s="19"/>
      <c r="P913" s="19"/>
      <c r="Q913" s="19"/>
    </row>
    <row r="914">
      <c r="A914" s="19"/>
      <c r="B914" s="19"/>
      <c r="C914" s="19"/>
      <c r="D914" s="19"/>
      <c r="E914" s="19"/>
      <c r="F914" s="19"/>
      <c r="G914" s="19"/>
      <c r="H914" s="19"/>
      <c r="I914" s="19"/>
      <c r="J914" s="19"/>
      <c r="K914" s="19"/>
      <c r="L914" s="19"/>
      <c r="M914" s="148"/>
      <c r="N914" s="19"/>
      <c r="O914" s="19"/>
      <c r="P914" s="19"/>
      <c r="Q914" s="19"/>
    </row>
    <row r="915">
      <c r="A915" s="19"/>
      <c r="B915" s="19"/>
      <c r="C915" s="19"/>
      <c r="D915" s="19"/>
      <c r="E915" s="19"/>
      <c r="F915" s="19"/>
      <c r="G915" s="19"/>
      <c r="H915" s="19"/>
      <c r="I915" s="19"/>
      <c r="J915" s="19"/>
      <c r="K915" s="19"/>
      <c r="L915" s="19"/>
      <c r="M915" s="148"/>
      <c r="N915" s="19"/>
      <c r="O915" s="19"/>
      <c r="P915" s="19"/>
      <c r="Q915" s="19"/>
    </row>
    <row r="916">
      <c r="A916" s="19"/>
      <c r="B916" s="19"/>
      <c r="C916" s="19"/>
      <c r="D916" s="19"/>
      <c r="E916" s="19"/>
      <c r="F916" s="19"/>
      <c r="G916" s="19"/>
      <c r="H916" s="19"/>
      <c r="I916" s="19"/>
      <c r="J916" s="19"/>
      <c r="K916" s="19"/>
      <c r="L916" s="19"/>
      <c r="M916" s="148"/>
      <c r="N916" s="19"/>
      <c r="O916" s="19"/>
      <c r="P916" s="19"/>
      <c r="Q916" s="19"/>
    </row>
    <row r="917">
      <c r="A917" s="19"/>
      <c r="B917" s="19"/>
      <c r="C917" s="19"/>
      <c r="D917" s="19"/>
      <c r="E917" s="19"/>
      <c r="F917" s="19"/>
      <c r="G917" s="19"/>
      <c r="H917" s="19"/>
      <c r="I917" s="19"/>
      <c r="J917" s="19"/>
      <c r="K917" s="19"/>
      <c r="L917" s="19"/>
      <c r="M917" s="148"/>
      <c r="N917" s="19"/>
      <c r="O917" s="19"/>
      <c r="P917" s="19"/>
      <c r="Q917" s="19"/>
    </row>
    <row r="918">
      <c r="A918" s="19"/>
      <c r="B918" s="19"/>
      <c r="C918" s="19"/>
      <c r="D918" s="19"/>
      <c r="E918" s="19"/>
      <c r="F918" s="19"/>
      <c r="G918" s="19"/>
      <c r="H918" s="19"/>
      <c r="I918" s="19"/>
      <c r="J918" s="19"/>
      <c r="K918" s="19"/>
      <c r="L918" s="19"/>
      <c r="M918" s="148"/>
      <c r="N918" s="19"/>
      <c r="O918" s="19"/>
      <c r="P918" s="19"/>
      <c r="Q918" s="19"/>
    </row>
    <row r="919">
      <c r="A919" s="19"/>
      <c r="B919" s="19"/>
      <c r="C919" s="19"/>
      <c r="D919" s="19"/>
      <c r="E919" s="19"/>
      <c r="F919" s="19"/>
      <c r="G919" s="19"/>
      <c r="H919" s="19"/>
      <c r="I919" s="19"/>
      <c r="J919" s="19"/>
      <c r="K919" s="19"/>
      <c r="L919" s="19"/>
      <c r="M919" s="148"/>
      <c r="N919" s="19"/>
      <c r="O919" s="19"/>
      <c r="P919" s="19"/>
      <c r="Q919" s="19"/>
    </row>
    <row r="920">
      <c r="A920" s="19"/>
      <c r="B920" s="19"/>
      <c r="C920" s="19"/>
      <c r="D920" s="19"/>
      <c r="E920" s="19"/>
      <c r="F920" s="19"/>
      <c r="G920" s="19"/>
      <c r="H920" s="19"/>
      <c r="I920" s="19"/>
      <c r="J920" s="19"/>
      <c r="K920" s="19"/>
      <c r="L920" s="19"/>
      <c r="M920" s="148"/>
      <c r="N920" s="19"/>
      <c r="O920" s="19"/>
      <c r="P920" s="19"/>
      <c r="Q920" s="19"/>
    </row>
    <row r="921">
      <c r="A921" s="19"/>
      <c r="B921" s="19"/>
      <c r="C921" s="19"/>
      <c r="D921" s="19"/>
      <c r="E921" s="19"/>
      <c r="F921" s="19"/>
      <c r="G921" s="19"/>
      <c r="H921" s="19"/>
      <c r="I921" s="19"/>
      <c r="J921" s="19"/>
      <c r="K921" s="19"/>
      <c r="L921" s="19"/>
      <c r="M921" s="148"/>
      <c r="N921" s="19"/>
      <c r="O921" s="19"/>
      <c r="P921" s="19"/>
      <c r="Q921" s="19"/>
    </row>
    <row r="922">
      <c r="A922" s="19"/>
      <c r="B922" s="19"/>
      <c r="C922" s="19"/>
      <c r="D922" s="19"/>
      <c r="E922" s="19"/>
      <c r="F922" s="19"/>
      <c r="G922" s="19"/>
      <c r="H922" s="19"/>
      <c r="I922" s="19"/>
      <c r="J922" s="19"/>
      <c r="K922" s="19"/>
      <c r="L922" s="19"/>
      <c r="M922" s="148"/>
      <c r="N922" s="19"/>
      <c r="O922" s="19"/>
      <c r="P922" s="19"/>
      <c r="Q922" s="19"/>
    </row>
    <row r="923">
      <c r="A923" s="19"/>
      <c r="B923" s="19"/>
      <c r="C923" s="19"/>
      <c r="D923" s="19"/>
      <c r="E923" s="19"/>
      <c r="F923" s="19"/>
      <c r="G923" s="19"/>
      <c r="H923" s="19"/>
      <c r="I923" s="19"/>
      <c r="J923" s="19"/>
      <c r="K923" s="19"/>
      <c r="L923" s="19"/>
      <c r="M923" s="148"/>
      <c r="N923" s="19"/>
      <c r="O923" s="19"/>
      <c r="P923" s="19"/>
      <c r="Q923" s="19"/>
    </row>
    <row r="924">
      <c r="A924" s="19"/>
      <c r="B924" s="19"/>
      <c r="C924" s="19"/>
      <c r="D924" s="19"/>
      <c r="E924" s="19"/>
      <c r="F924" s="19"/>
      <c r="G924" s="19"/>
      <c r="H924" s="19"/>
      <c r="I924" s="19"/>
      <c r="J924" s="19"/>
      <c r="K924" s="19"/>
      <c r="L924" s="19"/>
      <c r="M924" s="148"/>
      <c r="N924" s="19"/>
      <c r="O924" s="19"/>
      <c r="P924" s="19"/>
      <c r="Q924" s="19"/>
    </row>
    <row r="925">
      <c r="A925" s="19"/>
      <c r="B925" s="19"/>
      <c r="C925" s="19"/>
      <c r="D925" s="19"/>
      <c r="E925" s="19"/>
      <c r="F925" s="19"/>
      <c r="G925" s="19"/>
      <c r="H925" s="19"/>
      <c r="I925" s="19"/>
      <c r="J925" s="19"/>
      <c r="K925" s="19"/>
      <c r="L925" s="19"/>
      <c r="M925" s="148"/>
      <c r="N925" s="19"/>
      <c r="O925" s="19"/>
      <c r="P925" s="19"/>
      <c r="Q925" s="19"/>
    </row>
    <row r="926">
      <c r="A926" s="19"/>
      <c r="B926" s="19"/>
      <c r="C926" s="19"/>
      <c r="D926" s="19"/>
      <c r="E926" s="19"/>
      <c r="F926" s="19"/>
      <c r="G926" s="19"/>
      <c r="H926" s="19"/>
      <c r="I926" s="19"/>
      <c r="J926" s="19"/>
      <c r="K926" s="19"/>
      <c r="L926" s="19"/>
      <c r="M926" s="148"/>
      <c r="N926" s="19"/>
      <c r="O926" s="19"/>
      <c r="P926" s="19"/>
      <c r="Q926" s="19"/>
    </row>
    <row r="927">
      <c r="A927" s="19"/>
      <c r="B927" s="19"/>
      <c r="C927" s="19"/>
      <c r="D927" s="19"/>
      <c r="E927" s="19"/>
      <c r="F927" s="19"/>
      <c r="G927" s="19"/>
      <c r="H927" s="19"/>
      <c r="I927" s="19"/>
      <c r="J927" s="19"/>
      <c r="K927" s="19"/>
      <c r="L927" s="19"/>
      <c r="M927" s="148"/>
      <c r="N927" s="19"/>
      <c r="O927" s="19"/>
      <c r="P927" s="19"/>
      <c r="Q927" s="19"/>
    </row>
    <row r="928">
      <c r="A928" s="19"/>
      <c r="B928" s="19"/>
      <c r="C928" s="19"/>
      <c r="D928" s="19"/>
      <c r="E928" s="19"/>
      <c r="F928" s="19"/>
      <c r="G928" s="19"/>
      <c r="H928" s="19"/>
      <c r="I928" s="19"/>
      <c r="J928" s="19"/>
      <c r="K928" s="19"/>
      <c r="L928" s="19"/>
      <c r="M928" s="148"/>
      <c r="N928" s="19"/>
      <c r="O928" s="19"/>
      <c r="P928" s="19"/>
      <c r="Q928" s="19"/>
    </row>
    <row r="929">
      <c r="A929" s="19"/>
      <c r="B929" s="19"/>
      <c r="C929" s="19"/>
      <c r="D929" s="19"/>
      <c r="E929" s="19"/>
      <c r="F929" s="19"/>
      <c r="G929" s="19"/>
      <c r="H929" s="19"/>
      <c r="I929" s="19"/>
      <c r="J929" s="19"/>
      <c r="K929" s="19"/>
      <c r="L929" s="19"/>
      <c r="M929" s="148"/>
      <c r="N929" s="19"/>
      <c r="O929" s="19"/>
      <c r="P929" s="19"/>
      <c r="Q929" s="19"/>
    </row>
    <row r="930">
      <c r="A930" s="19"/>
      <c r="B930" s="19"/>
      <c r="C930" s="19"/>
      <c r="D930" s="19"/>
      <c r="E930" s="19"/>
      <c r="F930" s="19"/>
      <c r="G930" s="19"/>
      <c r="H930" s="19"/>
      <c r="I930" s="19"/>
      <c r="J930" s="19"/>
      <c r="K930" s="19"/>
      <c r="L930" s="19"/>
      <c r="M930" s="148"/>
      <c r="N930" s="19"/>
      <c r="O930" s="19"/>
      <c r="P930" s="19"/>
      <c r="Q930" s="19"/>
    </row>
    <row r="931">
      <c r="A931" s="19"/>
      <c r="B931" s="19"/>
      <c r="C931" s="19"/>
      <c r="D931" s="19"/>
      <c r="E931" s="19"/>
      <c r="F931" s="19"/>
      <c r="G931" s="19"/>
      <c r="H931" s="19"/>
      <c r="I931" s="19"/>
      <c r="J931" s="19"/>
      <c r="K931" s="19"/>
      <c r="L931" s="19"/>
      <c r="M931" s="148"/>
      <c r="N931" s="19"/>
      <c r="O931" s="19"/>
      <c r="P931" s="19"/>
      <c r="Q931" s="19"/>
    </row>
    <row r="932">
      <c r="A932" s="19"/>
      <c r="B932" s="19"/>
      <c r="C932" s="19"/>
      <c r="D932" s="19"/>
      <c r="E932" s="19"/>
      <c r="F932" s="19"/>
      <c r="G932" s="19"/>
      <c r="H932" s="19"/>
      <c r="I932" s="19"/>
      <c r="J932" s="19"/>
      <c r="K932" s="19"/>
      <c r="L932" s="19"/>
      <c r="M932" s="148"/>
      <c r="N932" s="19"/>
      <c r="O932" s="19"/>
      <c r="P932" s="19"/>
      <c r="Q932" s="19"/>
    </row>
    <row r="933">
      <c r="A933" s="19"/>
      <c r="B933" s="19"/>
      <c r="C933" s="19"/>
      <c r="D933" s="19"/>
      <c r="E933" s="19"/>
      <c r="F933" s="19"/>
      <c r="G933" s="19"/>
      <c r="H933" s="19"/>
      <c r="I933" s="19"/>
      <c r="J933" s="19"/>
      <c r="K933" s="19"/>
      <c r="L933" s="19"/>
      <c r="M933" s="148"/>
      <c r="N933" s="19"/>
      <c r="O933" s="19"/>
      <c r="P933" s="19"/>
      <c r="Q933" s="19"/>
    </row>
    <row r="934">
      <c r="A934" s="19"/>
      <c r="B934" s="19"/>
      <c r="C934" s="19"/>
      <c r="D934" s="19"/>
      <c r="E934" s="19"/>
      <c r="F934" s="19"/>
      <c r="G934" s="19"/>
      <c r="H934" s="19"/>
      <c r="I934" s="19"/>
      <c r="J934" s="19"/>
      <c r="K934" s="19"/>
      <c r="L934" s="19"/>
      <c r="M934" s="148"/>
      <c r="N934" s="19"/>
      <c r="O934" s="19"/>
      <c r="P934" s="19"/>
      <c r="Q934" s="19"/>
    </row>
    <row r="935">
      <c r="A935" s="19"/>
      <c r="B935" s="19"/>
      <c r="C935" s="19"/>
      <c r="D935" s="19"/>
      <c r="E935" s="19"/>
      <c r="F935" s="19"/>
      <c r="G935" s="19"/>
      <c r="H935" s="19"/>
      <c r="I935" s="19"/>
      <c r="J935" s="19"/>
      <c r="K935" s="19"/>
      <c r="L935" s="19"/>
      <c r="M935" s="148"/>
      <c r="N935" s="19"/>
      <c r="O935" s="19"/>
      <c r="P935" s="19"/>
      <c r="Q935" s="19"/>
    </row>
    <row r="936">
      <c r="A936" s="19"/>
      <c r="B936" s="19"/>
      <c r="C936" s="19"/>
      <c r="D936" s="19"/>
      <c r="E936" s="19"/>
      <c r="F936" s="19"/>
      <c r="G936" s="19"/>
      <c r="H936" s="19"/>
      <c r="I936" s="19"/>
      <c r="J936" s="19"/>
      <c r="K936" s="19"/>
      <c r="L936" s="19"/>
      <c r="M936" s="148"/>
      <c r="N936" s="19"/>
      <c r="O936" s="19"/>
      <c r="P936" s="19"/>
      <c r="Q936" s="19"/>
    </row>
    <row r="937">
      <c r="A937" s="19"/>
      <c r="B937" s="19"/>
      <c r="C937" s="19"/>
      <c r="D937" s="19"/>
      <c r="E937" s="19"/>
      <c r="F937" s="19"/>
      <c r="G937" s="19"/>
      <c r="H937" s="19"/>
      <c r="I937" s="19"/>
      <c r="J937" s="19"/>
      <c r="K937" s="19"/>
      <c r="L937" s="19"/>
      <c r="M937" s="148"/>
      <c r="N937" s="19"/>
      <c r="O937" s="19"/>
      <c r="P937" s="19"/>
      <c r="Q937" s="19"/>
    </row>
    <row r="938">
      <c r="A938" s="19"/>
      <c r="B938" s="19"/>
      <c r="C938" s="19"/>
      <c r="D938" s="19"/>
      <c r="E938" s="19"/>
      <c r="F938" s="19"/>
      <c r="G938" s="19"/>
      <c r="H938" s="19"/>
      <c r="I938" s="19"/>
      <c r="J938" s="19"/>
      <c r="K938" s="19"/>
      <c r="L938" s="19"/>
      <c r="M938" s="148"/>
      <c r="N938" s="19"/>
      <c r="O938" s="19"/>
      <c r="P938" s="19"/>
      <c r="Q938" s="19"/>
    </row>
    <row r="939">
      <c r="A939" s="19"/>
      <c r="B939" s="19"/>
      <c r="C939" s="19"/>
      <c r="D939" s="19"/>
      <c r="E939" s="19"/>
      <c r="F939" s="19"/>
      <c r="G939" s="19"/>
      <c r="H939" s="19"/>
      <c r="I939" s="19"/>
      <c r="J939" s="19"/>
      <c r="K939" s="19"/>
      <c r="L939" s="19"/>
      <c r="M939" s="148"/>
      <c r="N939" s="19"/>
      <c r="O939" s="19"/>
      <c r="P939" s="19"/>
      <c r="Q939" s="19"/>
    </row>
    <row r="940">
      <c r="A940" s="19"/>
      <c r="B940" s="19"/>
      <c r="C940" s="19"/>
      <c r="D940" s="19"/>
      <c r="E940" s="19"/>
      <c r="F940" s="19"/>
      <c r="G940" s="19"/>
      <c r="H940" s="19"/>
      <c r="I940" s="19"/>
      <c r="J940" s="19"/>
      <c r="K940" s="19"/>
      <c r="L940" s="19"/>
      <c r="M940" s="148"/>
      <c r="N940" s="19"/>
      <c r="O940" s="19"/>
      <c r="P940" s="19"/>
      <c r="Q940" s="19"/>
    </row>
    <row r="941">
      <c r="A941" s="19"/>
      <c r="B941" s="19"/>
      <c r="C941" s="19"/>
      <c r="D941" s="19"/>
      <c r="E941" s="19"/>
      <c r="F941" s="19"/>
      <c r="G941" s="19"/>
      <c r="H941" s="19"/>
      <c r="I941" s="19"/>
      <c r="J941" s="19"/>
      <c r="K941" s="19"/>
      <c r="L941" s="19"/>
      <c r="M941" s="148"/>
      <c r="N941" s="19"/>
      <c r="O941" s="19"/>
      <c r="P941" s="19"/>
      <c r="Q941" s="19"/>
    </row>
    <row r="942">
      <c r="A942" s="19"/>
      <c r="B942" s="19"/>
      <c r="C942" s="19"/>
      <c r="D942" s="19"/>
      <c r="E942" s="19"/>
      <c r="F942" s="19"/>
      <c r="G942" s="19"/>
      <c r="H942" s="19"/>
      <c r="I942" s="19"/>
      <c r="J942" s="19"/>
      <c r="K942" s="19"/>
      <c r="L942" s="19"/>
      <c r="M942" s="148"/>
      <c r="N942" s="19"/>
      <c r="O942" s="19"/>
      <c r="P942" s="19"/>
      <c r="Q942" s="19"/>
    </row>
    <row r="943">
      <c r="A943" s="19"/>
      <c r="B943" s="19"/>
      <c r="C943" s="19"/>
      <c r="D943" s="19"/>
      <c r="E943" s="19"/>
      <c r="F943" s="19"/>
      <c r="G943" s="19"/>
      <c r="H943" s="19"/>
      <c r="I943" s="19"/>
      <c r="J943" s="19"/>
      <c r="K943" s="19"/>
      <c r="L943" s="19"/>
      <c r="M943" s="148"/>
      <c r="N943" s="19"/>
      <c r="O943" s="19"/>
      <c r="P943" s="19"/>
      <c r="Q943" s="19"/>
    </row>
    <row r="944">
      <c r="A944" s="19"/>
      <c r="B944" s="19"/>
      <c r="C944" s="19"/>
      <c r="D944" s="19"/>
      <c r="E944" s="19"/>
      <c r="F944" s="19"/>
      <c r="G944" s="19"/>
      <c r="H944" s="19"/>
      <c r="I944" s="19"/>
      <c r="J944" s="19"/>
      <c r="K944" s="19"/>
      <c r="L944" s="19"/>
      <c r="M944" s="148"/>
      <c r="N944" s="19"/>
      <c r="O944" s="19"/>
      <c r="P944" s="19"/>
      <c r="Q944" s="19"/>
    </row>
    <row r="945">
      <c r="A945" s="19"/>
      <c r="B945" s="19"/>
      <c r="C945" s="19"/>
      <c r="D945" s="19"/>
      <c r="E945" s="19"/>
      <c r="F945" s="19"/>
      <c r="G945" s="19"/>
      <c r="H945" s="19"/>
      <c r="I945" s="19"/>
      <c r="J945" s="19"/>
      <c r="K945" s="19"/>
      <c r="L945" s="19"/>
      <c r="M945" s="148"/>
      <c r="N945" s="19"/>
      <c r="O945" s="19"/>
      <c r="P945" s="19"/>
      <c r="Q945" s="19"/>
    </row>
    <row r="946">
      <c r="A946" s="19"/>
      <c r="B946" s="19"/>
      <c r="C946" s="19"/>
      <c r="D946" s="19"/>
      <c r="E946" s="19"/>
      <c r="F946" s="19"/>
      <c r="G946" s="19"/>
      <c r="H946" s="19"/>
      <c r="I946" s="19"/>
      <c r="J946" s="19"/>
      <c r="K946" s="19"/>
      <c r="L946" s="19"/>
      <c r="M946" s="148"/>
      <c r="N946" s="19"/>
      <c r="O946" s="19"/>
      <c r="P946" s="19"/>
      <c r="Q946" s="19"/>
    </row>
    <row r="947">
      <c r="A947" s="19"/>
      <c r="B947" s="19"/>
      <c r="C947" s="19"/>
      <c r="D947" s="19"/>
      <c r="E947" s="19"/>
      <c r="F947" s="19"/>
      <c r="G947" s="19"/>
      <c r="H947" s="19"/>
      <c r="I947" s="19"/>
      <c r="J947" s="19"/>
      <c r="K947" s="19"/>
      <c r="L947" s="19"/>
      <c r="M947" s="148"/>
      <c r="N947" s="19"/>
      <c r="O947" s="19"/>
      <c r="P947" s="19"/>
      <c r="Q947" s="19"/>
    </row>
    <row r="948">
      <c r="A948" s="19"/>
      <c r="B948" s="19"/>
      <c r="C948" s="19"/>
      <c r="D948" s="19"/>
      <c r="E948" s="19"/>
      <c r="F948" s="19"/>
      <c r="G948" s="19"/>
      <c r="H948" s="19"/>
      <c r="I948" s="19"/>
      <c r="J948" s="19"/>
      <c r="K948" s="19"/>
      <c r="L948" s="19"/>
      <c r="M948" s="148"/>
      <c r="N948" s="19"/>
      <c r="O948" s="19"/>
      <c r="P948" s="19"/>
      <c r="Q948" s="19"/>
    </row>
    <row r="949">
      <c r="A949" s="19"/>
      <c r="B949" s="19"/>
      <c r="C949" s="19"/>
      <c r="D949" s="19"/>
      <c r="E949" s="19"/>
      <c r="F949" s="19"/>
      <c r="G949" s="19"/>
      <c r="H949" s="19"/>
      <c r="I949" s="19"/>
      <c r="J949" s="19"/>
      <c r="K949" s="19"/>
      <c r="L949" s="19"/>
      <c r="M949" s="148"/>
      <c r="N949" s="19"/>
      <c r="O949" s="19"/>
      <c r="P949" s="19"/>
      <c r="Q949" s="19"/>
    </row>
    <row r="950">
      <c r="A950" s="19"/>
      <c r="B950" s="19"/>
      <c r="C950" s="19"/>
      <c r="D950" s="19"/>
      <c r="E950" s="19"/>
      <c r="F950" s="19"/>
      <c r="G950" s="19"/>
      <c r="H950" s="19"/>
      <c r="I950" s="19"/>
      <c r="J950" s="19"/>
      <c r="K950" s="19"/>
      <c r="L950" s="19"/>
      <c r="M950" s="148"/>
      <c r="N950" s="19"/>
      <c r="O950" s="19"/>
      <c r="P950" s="19"/>
      <c r="Q950" s="19"/>
    </row>
    <row r="951">
      <c r="A951" s="19"/>
      <c r="B951" s="19"/>
      <c r="C951" s="19"/>
      <c r="D951" s="19"/>
      <c r="E951" s="19"/>
      <c r="F951" s="19"/>
      <c r="G951" s="19"/>
      <c r="H951" s="19"/>
      <c r="I951" s="19"/>
      <c r="J951" s="19"/>
      <c r="K951" s="19"/>
      <c r="L951" s="19"/>
      <c r="M951" s="148"/>
      <c r="N951" s="19"/>
      <c r="O951" s="19"/>
      <c r="P951" s="19"/>
      <c r="Q951" s="19"/>
    </row>
    <row r="952">
      <c r="A952" s="19"/>
      <c r="B952" s="19"/>
      <c r="C952" s="19"/>
      <c r="D952" s="19"/>
      <c r="E952" s="19"/>
      <c r="F952" s="19"/>
      <c r="G952" s="19"/>
      <c r="H952" s="19"/>
      <c r="I952" s="19"/>
      <c r="J952" s="19"/>
      <c r="K952" s="19"/>
      <c r="L952" s="19"/>
      <c r="M952" s="148"/>
      <c r="N952" s="19"/>
      <c r="O952" s="19"/>
      <c r="P952" s="19"/>
      <c r="Q952" s="19"/>
    </row>
    <row r="953">
      <c r="A953" s="19"/>
      <c r="B953" s="19"/>
      <c r="C953" s="19"/>
      <c r="D953" s="19"/>
      <c r="E953" s="19"/>
      <c r="F953" s="19"/>
      <c r="G953" s="19"/>
      <c r="H953" s="19"/>
      <c r="I953" s="19"/>
      <c r="J953" s="19"/>
      <c r="K953" s="19"/>
      <c r="L953" s="19"/>
      <c r="M953" s="148"/>
      <c r="N953" s="19"/>
      <c r="O953" s="19"/>
      <c r="P953" s="19"/>
      <c r="Q953" s="19"/>
    </row>
    <row r="954">
      <c r="A954" s="19"/>
      <c r="B954" s="19"/>
      <c r="C954" s="19"/>
      <c r="D954" s="19"/>
      <c r="E954" s="19"/>
      <c r="F954" s="19"/>
      <c r="G954" s="19"/>
      <c r="H954" s="19"/>
      <c r="I954" s="19"/>
      <c r="J954" s="19"/>
      <c r="K954" s="19"/>
      <c r="L954" s="19"/>
      <c r="M954" s="148"/>
      <c r="N954" s="19"/>
      <c r="O954" s="19"/>
      <c r="P954" s="19"/>
      <c r="Q954" s="19"/>
    </row>
    <row r="955">
      <c r="A955" s="19"/>
      <c r="B955" s="19"/>
      <c r="C955" s="19"/>
      <c r="D955" s="19"/>
      <c r="E955" s="19"/>
      <c r="F955" s="19"/>
      <c r="G955" s="19"/>
      <c r="H955" s="19"/>
      <c r="I955" s="19"/>
      <c r="J955" s="19"/>
      <c r="K955" s="19"/>
      <c r="L955" s="19"/>
      <c r="M955" s="148"/>
      <c r="N955" s="19"/>
      <c r="O955" s="19"/>
      <c r="P955" s="19"/>
      <c r="Q955" s="19"/>
    </row>
    <row r="956">
      <c r="A956" s="19"/>
      <c r="B956" s="19"/>
      <c r="C956" s="19"/>
      <c r="D956" s="19"/>
      <c r="E956" s="19"/>
      <c r="F956" s="19"/>
      <c r="G956" s="19"/>
      <c r="H956" s="19"/>
      <c r="I956" s="19"/>
      <c r="J956" s="19"/>
      <c r="K956" s="19"/>
      <c r="L956" s="19"/>
      <c r="M956" s="148"/>
      <c r="N956" s="19"/>
      <c r="O956" s="19"/>
      <c r="P956" s="19"/>
      <c r="Q956" s="19"/>
    </row>
    <row r="957">
      <c r="A957" s="19"/>
      <c r="B957" s="19"/>
      <c r="C957" s="19"/>
      <c r="D957" s="19"/>
      <c r="E957" s="19"/>
      <c r="F957" s="19"/>
      <c r="G957" s="19"/>
      <c r="H957" s="19"/>
      <c r="I957" s="19"/>
      <c r="J957" s="19"/>
      <c r="K957" s="19"/>
      <c r="L957" s="19"/>
      <c r="M957" s="148"/>
      <c r="N957" s="19"/>
      <c r="O957" s="19"/>
      <c r="P957" s="19"/>
      <c r="Q957" s="19"/>
    </row>
    <row r="958">
      <c r="A958" s="19"/>
      <c r="B958" s="19"/>
      <c r="C958" s="19"/>
      <c r="D958" s="19"/>
      <c r="E958" s="19"/>
      <c r="F958" s="19"/>
      <c r="G958" s="19"/>
      <c r="H958" s="19"/>
      <c r="I958" s="19"/>
      <c r="J958" s="19"/>
      <c r="K958" s="19"/>
      <c r="L958" s="19"/>
      <c r="M958" s="148"/>
      <c r="N958" s="19"/>
      <c r="O958" s="19"/>
      <c r="P958" s="19"/>
      <c r="Q958" s="19"/>
    </row>
  </sheetData>
  <autoFilter ref="$A$1:$M$100"/>
  <mergeCells count="2">
    <mergeCell ref="A1:C1"/>
    <mergeCell ref="C2:E2"/>
  </mergeCells>
  <conditionalFormatting sqref="C8:C13 C21:C24 C28 C31:C33 C35:C37 C42:C59 C66 C68:C95">
    <cfRule type="containsText" dxfId="0" priority="1" operator="containsText" text="A. Kvalita lidských zdrojů">
      <formula>NOT(ISERROR(SEARCH(("A. Kvalita lidských zdrojů"),(C8))))</formula>
    </cfRule>
  </conditionalFormatting>
  <conditionalFormatting sqref="C8:C13 C21:C24 C28 C31:C33 C35:C37 C42:C59 C66 C68:C95">
    <cfRule type="containsText" dxfId="1" priority="2" operator="containsText" text="A. Kvalita lidských zdrojů">
      <formula>NOT(ISERROR(SEARCH(("A. Kvalita lidských zdrojů"),(C8))))</formula>
    </cfRule>
  </conditionalFormatting>
  <conditionalFormatting sqref="C8:C13 C21:C24 C28 C31:C33 C35:C37 C42:C59 C66 C68:C95">
    <cfRule type="containsText" dxfId="2" priority="3" operator="containsText" text="A. Kvalita lidských zdrojů">
      <formula>NOT(ISERROR(SEARCH(("A. Kvalita lidských zdrojů"),(C8))))</formula>
    </cfRule>
  </conditionalFormatting>
  <conditionalFormatting sqref="B8:B13 B21:B24 B28 B31:B33 B35:B37 B42:B59 B68:B100 K85:K95">
    <cfRule type="containsText" dxfId="3" priority="4" operator="containsText" text="schválen">
      <formula>NOT(ISERROR(SEARCH(("schválen"),(B8))))</formula>
    </cfRule>
  </conditionalFormatting>
  <conditionalFormatting sqref="C4:C32">
    <cfRule type="containsText" dxfId="0" priority="5" operator="containsText" text="A. Kvalita lidských zdrojů">
      <formula>NOT(ISERROR(SEARCH(("A. Kvalita lidských zdrojů"),(C4))))</formula>
    </cfRule>
  </conditionalFormatting>
  <conditionalFormatting sqref="C4:C32">
    <cfRule type="containsText" dxfId="1" priority="6" operator="containsText" text="A. Kvalita lidských zdrojů">
      <formula>NOT(ISERROR(SEARCH(("A. Kvalita lidských zdrojů"),(C4))))</formula>
    </cfRule>
  </conditionalFormatting>
  <conditionalFormatting sqref="C4:C32">
    <cfRule type="containsText" dxfId="2" priority="7" operator="containsText" text="A. Kvalita lidských zdrojů">
      <formula>NOT(ISERROR(SEARCH(("A. Kvalita lidských zdrojů"),(C4))))</formula>
    </cfRule>
  </conditionalFormatting>
  <conditionalFormatting sqref="B4:B7">
    <cfRule type="containsText" dxfId="3" priority="8" operator="containsText" text="schválen">
      <formula>NOT(ISERROR(SEARCH(("schválen"),(B4))))</formula>
    </cfRule>
  </conditionalFormatting>
  <conditionalFormatting sqref="C14:C20">
    <cfRule type="containsText" dxfId="0" priority="9" operator="containsText" text="A. Kvalita lidských zdrojů">
      <formula>NOT(ISERROR(SEARCH(("A. Kvalita lidských zdrojů"),(C14))))</formula>
    </cfRule>
  </conditionalFormatting>
  <conditionalFormatting sqref="C14:C20">
    <cfRule type="containsText" dxfId="1" priority="10" operator="containsText" text="A. Kvalita lidských zdrojů">
      <formula>NOT(ISERROR(SEARCH(("A. Kvalita lidských zdrojů"),(C14))))</formula>
    </cfRule>
  </conditionalFormatting>
  <conditionalFormatting sqref="C14:C20">
    <cfRule type="containsText" dxfId="2" priority="11" operator="containsText" text="A. Kvalita lidských zdrojů">
      <formula>NOT(ISERROR(SEARCH(("A. Kvalita lidských zdrojů"),(C14))))</formula>
    </cfRule>
  </conditionalFormatting>
  <conditionalFormatting sqref="B14:B20">
    <cfRule type="containsText" dxfId="3" priority="12" operator="containsText" text="schválen">
      <formula>NOT(ISERROR(SEARCH(("schválen"),(B14))))</formula>
    </cfRule>
  </conditionalFormatting>
  <conditionalFormatting sqref="C25:C27">
    <cfRule type="containsText" dxfId="0" priority="13" operator="containsText" text="A. Kvalita lidských zdrojů">
      <formula>NOT(ISERROR(SEARCH(("A. Kvalita lidských zdrojů"),(C25))))</formula>
    </cfRule>
  </conditionalFormatting>
  <conditionalFormatting sqref="C25:C27">
    <cfRule type="containsText" dxfId="1" priority="14" operator="containsText" text="A. Kvalita lidských zdrojů">
      <formula>NOT(ISERROR(SEARCH(("A. Kvalita lidských zdrojů"),(C25))))</formula>
    </cfRule>
  </conditionalFormatting>
  <conditionalFormatting sqref="C25:C27">
    <cfRule type="containsText" dxfId="2" priority="15" operator="containsText" text="A. Kvalita lidských zdrojů">
      <formula>NOT(ISERROR(SEARCH(("A. Kvalita lidských zdrojů"),(C25))))</formula>
    </cfRule>
  </conditionalFormatting>
  <conditionalFormatting sqref="B25:B27">
    <cfRule type="containsText" dxfId="3" priority="16" operator="containsText" text="schválen">
      <formula>NOT(ISERROR(SEARCH(("schválen"),(B25))))</formula>
    </cfRule>
  </conditionalFormatting>
  <conditionalFormatting sqref="C29:C30">
    <cfRule type="containsText" dxfId="0" priority="17" operator="containsText" text="A. Kvalita lidských zdrojů">
      <formula>NOT(ISERROR(SEARCH(("A. Kvalita lidských zdrojů"),(C29))))</formula>
    </cfRule>
  </conditionalFormatting>
  <conditionalFormatting sqref="C29:C30">
    <cfRule type="containsText" dxfId="1" priority="18" operator="containsText" text="A. Kvalita lidských zdrojů">
      <formula>NOT(ISERROR(SEARCH(("A. Kvalita lidských zdrojů"),(C29))))</formula>
    </cfRule>
  </conditionalFormatting>
  <conditionalFormatting sqref="C29:C30">
    <cfRule type="containsText" dxfId="2" priority="19" operator="containsText" text="A. Kvalita lidských zdrojů">
      <formula>NOT(ISERROR(SEARCH(("A. Kvalita lidských zdrojů"),(C29))))</formula>
    </cfRule>
  </conditionalFormatting>
  <conditionalFormatting sqref="B29:B30">
    <cfRule type="containsText" dxfId="3" priority="20" operator="containsText" text="schválen">
      <formula>NOT(ISERROR(SEARCH(("schválen"),(B29))))</formula>
    </cfRule>
  </conditionalFormatting>
  <conditionalFormatting sqref="C34">
    <cfRule type="containsText" dxfId="0" priority="21" operator="containsText" text="A. Kvalita lidských zdrojů">
      <formula>NOT(ISERROR(SEARCH(("A. Kvalita lidských zdrojů"),(C34))))</formula>
    </cfRule>
  </conditionalFormatting>
  <conditionalFormatting sqref="C34">
    <cfRule type="containsText" dxfId="1" priority="22" operator="containsText" text="A. Kvalita lidských zdrojů">
      <formula>NOT(ISERROR(SEARCH(("A. Kvalita lidských zdrojů"),(C34))))</formula>
    </cfRule>
  </conditionalFormatting>
  <conditionalFormatting sqref="C34">
    <cfRule type="containsText" dxfId="2" priority="23" operator="containsText" text="A. Kvalita lidských zdrojů">
      <formula>NOT(ISERROR(SEARCH(("A. Kvalita lidských zdrojů"),(C34))))</formula>
    </cfRule>
  </conditionalFormatting>
  <conditionalFormatting sqref="B34">
    <cfRule type="containsText" dxfId="3" priority="24" operator="containsText" text="schválen">
      <formula>NOT(ISERROR(SEARCH(("schválen"),(B34))))</formula>
    </cfRule>
  </conditionalFormatting>
  <conditionalFormatting sqref="C38:C41">
    <cfRule type="containsText" dxfId="0" priority="25" operator="containsText" text="A. Kvalita lidských zdrojů">
      <formula>NOT(ISERROR(SEARCH(("A. Kvalita lidských zdrojů"),(C38))))</formula>
    </cfRule>
  </conditionalFormatting>
  <conditionalFormatting sqref="C38:C41">
    <cfRule type="containsText" dxfId="1" priority="26" operator="containsText" text="A. Kvalita lidských zdrojů">
      <formula>NOT(ISERROR(SEARCH(("A. Kvalita lidských zdrojů"),(C38))))</formula>
    </cfRule>
  </conditionalFormatting>
  <conditionalFormatting sqref="C38:C41">
    <cfRule type="containsText" dxfId="2" priority="27" operator="containsText" text="A. Kvalita lidských zdrojů">
      <formula>NOT(ISERROR(SEARCH(("A. Kvalita lidských zdrojů"),(C38))))</formula>
    </cfRule>
  </conditionalFormatting>
  <conditionalFormatting sqref="B38:B41">
    <cfRule type="containsText" dxfId="3" priority="28" operator="containsText" text="schválen">
      <formula>NOT(ISERROR(SEARCH(("schválen"),(B38))))</formula>
    </cfRule>
  </conditionalFormatting>
  <conditionalFormatting sqref="C60">
    <cfRule type="containsText" dxfId="0" priority="29" operator="containsText" text="A. Kvalita lidských zdrojů">
      <formula>NOT(ISERROR(SEARCH(("A. Kvalita lidských zdrojů"),(C60))))</formula>
    </cfRule>
  </conditionalFormatting>
  <conditionalFormatting sqref="C60">
    <cfRule type="containsText" dxfId="1" priority="30" operator="containsText" text="A. Kvalita lidských zdrojů">
      <formula>NOT(ISERROR(SEARCH(("A. Kvalita lidských zdrojů"),(C60))))</formula>
    </cfRule>
  </conditionalFormatting>
  <conditionalFormatting sqref="C60">
    <cfRule type="containsText" dxfId="2" priority="31" operator="containsText" text="A. Kvalita lidských zdrojů">
      <formula>NOT(ISERROR(SEARCH(("A. Kvalita lidských zdrojů"),(C60))))</formula>
    </cfRule>
  </conditionalFormatting>
  <conditionalFormatting sqref="B60">
    <cfRule type="containsText" dxfId="3" priority="32" operator="containsText" text="schválen">
      <formula>NOT(ISERROR(SEARCH(("schválen"),(B60))))</formula>
    </cfRule>
  </conditionalFormatting>
  <conditionalFormatting sqref="C61">
    <cfRule type="containsText" dxfId="0" priority="33" operator="containsText" text="A. Kvalita lidských zdrojů">
      <formula>NOT(ISERROR(SEARCH(("A. Kvalita lidských zdrojů"),(C61))))</formula>
    </cfRule>
  </conditionalFormatting>
  <conditionalFormatting sqref="C61">
    <cfRule type="containsText" dxfId="1" priority="34" operator="containsText" text="A. Kvalita lidských zdrojů">
      <formula>NOT(ISERROR(SEARCH(("A. Kvalita lidských zdrojů"),(C61))))</formula>
    </cfRule>
  </conditionalFormatting>
  <conditionalFormatting sqref="C61">
    <cfRule type="containsText" dxfId="2" priority="35" operator="containsText" text="A. Kvalita lidských zdrojů">
      <formula>NOT(ISERROR(SEARCH(("A. Kvalita lidských zdrojů"),(C61))))</formula>
    </cfRule>
  </conditionalFormatting>
  <conditionalFormatting sqref="B61 B72:B84">
    <cfRule type="containsText" dxfId="3" priority="36" operator="containsText" text="schválen">
      <formula>NOT(ISERROR(SEARCH(("schválen"),(B61))))</formula>
    </cfRule>
  </conditionalFormatting>
  <conditionalFormatting sqref="C62">
    <cfRule type="containsText" dxfId="0" priority="37" operator="containsText" text="A. Kvalita lidských zdrojů">
      <formula>NOT(ISERROR(SEARCH(("A. Kvalita lidských zdrojů"),(C62))))</formula>
    </cfRule>
  </conditionalFormatting>
  <conditionalFormatting sqref="C62">
    <cfRule type="containsText" dxfId="1" priority="38" operator="containsText" text="A. Kvalita lidských zdrojů">
      <formula>NOT(ISERROR(SEARCH(("A. Kvalita lidských zdrojů"),(C62))))</formula>
    </cfRule>
  </conditionalFormatting>
  <conditionalFormatting sqref="C62">
    <cfRule type="containsText" dxfId="2" priority="39" operator="containsText" text="A. Kvalita lidských zdrojů">
      <formula>NOT(ISERROR(SEARCH(("A. Kvalita lidských zdrojů"),(C62))))</formula>
    </cfRule>
  </conditionalFormatting>
  <conditionalFormatting sqref="C63">
    <cfRule type="containsText" dxfId="0" priority="40" operator="containsText" text="A. Kvalita lidských zdrojů">
      <formula>NOT(ISERROR(SEARCH(("A. Kvalita lidských zdrojů"),(C63))))</formula>
    </cfRule>
  </conditionalFormatting>
  <conditionalFormatting sqref="C63">
    <cfRule type="containsText" dxfId="1" priority="41" operator="containsText" text="A. Kvalita lidských zdrojů">
      <formula>NOT(ISERROR(SEARCH(("A. Kvalita lidských zdrojů"),(C63))))</formula>
    </cfRule>
  </conditionalFormatting>
  <conditionalFormatting sqref="C63">
    <cfRule type="containsText" dxfId="2" priority="42" operator="containsText" text="A. Kvalita lidských zdrojů">
      <formula>NOT(ISERROR(SEARCH(("A. Kvalita lidských zdrojů"),(C63))))</formula>
    </cfRule>
  </conditionalFormatting>
  <conditionalFormatting sqref="B6:B84 B94:B100">
    <cfRule type="containsText" dxfId="3" priority="43" operator="containsText" text="schválen">
      <formula>NOT(ISERROR(SEARCH(("schválen"),(B6))))</formula>
    </cfRule>
  </conditionalFormatting>
  <conditionalFormatting sqref="C64">
    <cfRule type="containsText" dxfId="0" priority="44" operator="containsText" text="A. Kvalita lidských zdrojů">
      <formula>NOT(ISERROR(SEARCH(("A. Kvalita lidských zdrojů"),(C64))))</formula>
    </cfRule>
  </conditionalFormatting>
  <conditionalFormatting sqref="C64">
    <cfRule type="containsText" dxfId="1" priority="45" operator="containsText" text="A. Kvalita lidských zdrojů">
      <formula>NOT(ISERROR(SEARCH(("A. Kvalita lidských zdrojů"),(C64))))</formula>
    </cfRule>
  </conditionalFormatting>
  <conditionalFormatting sqref="C64">
    <cfRule type="containsText" dxfId="2" priority="46" operator="containsText" text="A. Kvalita lidských zdrojů">
      <formula>NOT(ISERROR(SEARCH(("A. Kvalita lidských zdrojů"),(C64))))</formula>
    </cfRule>
  </conditionalFormatting>
  <conditionalFormatting sqref="C65 C96:C100">
    <cfRule type="containsText" dxfId="0" priority="47" operator="containsText" text="A. Kvalita lidských zdrojů">
      <formula>NOT(ISERROR(SEARCH(("A. Kvalita lidských zdrojů"),(C65))))</formula>
    </cfRule>
  </conditionalFormatting>
  <conditionalFormatting sqref="C65 C96:C100">
    <cfRule type="containsText" dxfId="1" priority="48" operator="containsText" text="A. Kvalita lidských zdrojů">
      <formula>NOT(ISERROR(SEARCH(("A. Kvalita lidských zdrojů"),(C65))))</formula>
    </cfRule>
  </conditionalFormatting>
  <conditionalFormatting sqref="C65 C96:C100">
    <cfRule type="containsText" dxfId="2" priority="49" operator="containsText" text="A. Kvalita lidských zdrojů">
      <formula>NOT(ISERROR(SEARCH(("A. Kvalita lidských zdrojů"),(C65))))</formula>
    </cfRule>
  </conditionalFormatting>
  <printOptions gridLines="1" horizontalCentered="1"/>
  <pageMargins bottom="0.75" footer="0.0" header="0.0" left="0.25" right="0.25" top="0.75"/>
  <pageSetup fitToHeight="0" paperSize="8" cellComments="atEnd" orientation="landscape" pageOrder="overThenDown"/>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6.0"/>
    <col customWidth="1" min="2" max="2" width="22.14"/>
    <col customWidth="1" min="3" max="3" width="26.14"/>
    <col customWidth="1" min="4" max="5" width="25.86"/>
    <col customWidth="1" min="6" max="6" width="21.14"/>
    <col customWidth="1" min="7" max="16" width="8.71"/>
  </cols>
  <sheetData>
    <row r="1" ht="19.5" customHeight="1">
      <c r="A1" s="1" t="s">
        <v>0</v>
      </c>
      <c r="B1" s="1" t="s">
        <v>1</v>
      </c>
      <c r="C1" s="1" t="s">
        <v>2</v>
      </c>
      <c r="D1" s="1" t="s">
        <v>3</v>
      </c>
      <c r="E1" s="1" t="s">
        <v>4</v>
      </c>
      <c r="F1" s="1" t="s">
        <v>5</v>
      </c>
      <c r="G1" s="2"/>
      <c r="H1" s="3"/>
      <c r="I1" s="3"/>
      <c r="J1" s="3"/>
      <c r="K1" s="3"/>
      <c r="L1" s="3"/>
      <c r="M1" s="3"/>
      <c r="N1" s="3"/>
      <c r="O1" s="3"/>
      <c r="P1" s="3"/>
      <c r="Q1" s="3"/>
      <c r="R1" s="3"/>
      <c r="S1" s="3"/>
      <c r="T1" s="3"/>
      <c r="U1" s="3"/>
      <c r="V1" s="3"/>
      <c r="W1" s="3"/>
      <c r="X1" s="3"/>
      <c r="Y1" s="3"/>
      <c r="Z1" s="3"/>
    </row>
    <row r="2" ht="31.5" customHeight="1">
      <c r="A2" s="1" t="s">
        <v>6</v>
      </c>
      <c r="B2" s="1" t="s">
        <v>7</v>
      </c>
      <c r="C2" s="1" t="s">
        <v>8</v>
      </c>
      <c r="D2" s="1" t="s">
        <v>9</v>
      </c>
      <c r="E2" s="1" t="s">
        <v>10</v>
      </c>
      <c r="F2" s="1" t="s">
        <v>11</v>
      </c>
      <c r="G2" s="2"/>
      <c r="H2" s="3"/>
      <c r="I2" s="3"/>
      <c r="J2" s="3"/>
      <c r="K2" s="3"/>
      <c r="L2" s="3"/>
      <c r="M2" s="3"/>
      <c r="N2" s="3"/>
      <c r="O2" s="3"/>
      <c r="P2" s="3"/>
      <c r="Q2" s="3"/>
      <c r="R2" s="3"/>
      <c r="S2" s="3"/>
      <c r="T2" s="3"/>
      <c r="U2" s="3"/>
      <c r="V2" s="3"/>
      <c r="W2" s="3"/>
      <c r="X2" s="3"/>
      <c r="Y2" s="3"/>
      <c r="Z2" s="3"/>
    </row>
    <row r="3" ht="21.0" customHeight="1">
      <c r="A3" s="1" t="s">
        <v>12</v>
      </c>
      <c r="B3" s="1" t="s">
        <v>13</v>
      </c>
      <c r="C3" s="1" t="s">
        <v>14</v>
      </c>
      <c r="D3" s="1" t="s">
        <v>15</v>
      </c>
      <c r="E3" s="1" t="s">
        <v>16</v>
      </c>
      <c r="F3" s="1" t="s">
        <v>17</v>
      </c>
      <c r="G3" s="2"/>
      <c r="H3" s="3"/>
      <c r="I3" s="3"/>
      <c r="J3" s="3"/>
      <c r="K3" s="3"/>
      <c r="L3" s="3"/>
      <c r="M3" s="3"/>
      <c r="N3" s="3"/>
      <c r="O3" s="3"/>
      <c r="P3" s="3"/>
      <c r="Q3" s="3"/>
      <c r="R3" s="3"/>
      <c r="S3" s="3"/>
      <c r="T3" s="3"/>
      <c r="U3" s="3"/>
      <c r="V3" s="3"/>
      <c r="W3" s="3"/>
      <c r="X3" s="3"/>
      <c r="Y3" s="3"/>
      <c r="Z3" s="3"/>
    </row>
    <row r="4" ht="33.0" customHeight="1">
      <c r="A4" s="1"/>
      <c r="B4" s="1" t="s">
        <v>18</v>
      </c>
      <c r="C4" s="1" t="s">
        <v>19</v>
      </c>
      <c r="D4" s="1" t="s">
        <v>20</v>
      </c>
      <c r="E4" s="1" t="s">
        <v>21</v>
      </c>
      <c r="F4" s="1" t="s">
        <v>22</v>
      </c>
      <c r="G4" s="2"/>
      <c r="H4" s="3"/>
      <c r="I4" s="3"/>
      <c r="J4" s="3"/>
      <c r="K4" s="3"/>
      <c r="L4" s="3"/>
      <c r="M4" s="3"/>
      <c r="N4" s="3"/>
      <c r="O4" s="3"/>
      <c r="P4" s="3"/>
      <c r="Q4" s="3"/>
      <c r="R4" s="3"/>
      <c r="S4" s="3"/>
      <c r="T4" s="3"/>
      <c r="U4" s="3"/>
      <c r="V4" s="3"/>
      <c r="W4" s="3"/>
      <c r="X4" s="3"/>
      <c r="Y4" s="3"/>
      <c r="Z4" s="3"/>
    </row>
    <row r="5" ht="33.0" customHeight="1">
      <c r="A5" s="1"/>
      <c r="B5" s="1"/>
      <c r="C5" s="1" t="s">
        <v>54</v>
      </c>
      <c r="D5" s="1" t="s">
        <v>62</v>
      </c>
      <c r="E5" s="1" t="s">
        <v>63</v>
      </c>
      <c r="F5" s="1" t="s">
        <v>65</v>
      </c>
      <c r="G5" s="2"/>
      <c r="H5" s="3"/>
      <c r="I5" s="3"/>
      <c r="J5" s="3"/>
      <c r="K5" s="3"/>
      <c r="L5" s="3"/>
      <c r="M5" s="3"/>
      <c r="N5" s="3"/>
      <c r="O5" s="3"/>
      <c r="P5" s="3"/>
      <c r="Q5" s="3"/>
      <c r="R5" s="3"/>
      <c r="S5" s="3"/>
      <c r="T5" s="3"/>
      <c r="U5" s="3"/>
      <c r="V5" s="3"/>
      <c r="W5" s="3"/>
      <c r="X5" s="3"/>
      <c r="Y5" s="3"/>
      <c r="Z5" s="3"/>
    </row>
    <row r="6" ht="31.5" customHeight="1">
      <c r="A6" s="1"/>
      <c r="B6" s="1"/>
      <c r="C6" s="1" t="s">
        <v>55</v>
      </c>
      <c r="D6" s="1" t="s">
        <v>67</v>
      </c>
      <c r="E6" s="1"/>
      <c r="F6" s="1" t="s">
        <v>68</v>
      </c>
      <c r="G6" s="2"/>
      <c r="H6" s="3"/>
      <c r="I6" s="3"/>
      <c r="J6" s="3"/>
      <c r="K6" s="3"/>
      <c r="L6" s="3"/>
      <c r="M6" s="3"/>
      <c r="N6" s="3"/>
      <c r="O6" s="3"/>
      <c r="P6" s="3"/>
      <c r="Q6" s="3"/>
      <c r="R6" s="3"/>
      <c r="S6" s="3"/>
      <c r="T6" s="3"/>
      <c r="U6" s="3"/>
      <c r="V6" s="3"/>
      <c r="W6" s="3"/>
      <c r="X6" s="3"/>
      <c r="Y6" s="3"/>
      <c r="Z6" s="3"/>
    </row>
    <row r="7" ht="21.0" customHeight="1">
      <c r="A7" s="1"/>
      <c r="B7" s="1"/>
      <c r="C7" s="1" t="s">
        <v>70</v>
      </c>
      <c r="D7" s="1" t="s">
        <v>71</v>
      </c>
      <c r="E7" s="1"/>
      <c r="F7" s="1"/>
      <c r="G7" s="2"/>
      <c r="H7" s="3"/>
      <c r="I7" s="3"/>
      <c r="J7" s="3"/>
      <c r="K7" s="3"/>
      <c r="L7" s="3"/>
      <c r="M7" s="3"/>
      <c r="N7" s="3"/>
      <c r="O7" s="3"/>
      <c r="P7" s="3"/>
      <c r="Q7" s="3"/>
      <c r="R7" s="3"/>
      <c r="S7" s="3"/>
      <c r="T7" s="3"/>
      <c r="U7" s="3"/>
      <c r="V7" s="3"/>
      <c r="W7" s="3"/>
      <c r="X7" s="3"/>
      <c r="Y7" s="3"/>
      <c r="Z7" s="3"/>
    </row>
    <row r="8" ht="21.0" customHeight="1">
      <c r="A8" s="1"/>
      <c r="B8" s="1"/>
      <c r="C8" s="1" t="s">
        <v>73</v>
      </c>
      <c r="D8" s="1" t="s">
        <v>75</v>
      </c>
      <c r="E8" s="1"/>
      <c r="F8" s="1"/>
      <c r="G8" s="2"/>
      <c r="H8" s="3"/>
      <c r="I8" s="3"/>
      <c r="J8" s="3"/>
      <c r="K8" s="3"/>
      <c r="L8" s="3"/>
      <c r="M8" s="3"/>
      <c r="N8" s="3"/>
      <c r="O8" s="3"/>
      <c r="P8" s="3"/>
      <c r="Q8" s="3"/>
      <c r="R8" s="3"/>
      <c r="S8" s="3"/>
      <c r="T8" s="3"/>
      <c r="U8" s="3"/>
      <c r="V8" s="3"/>
      <c r="W8" s="3"/>
      <c r="X8" s="3"/>
      <c r="Y8" s="3"/>
      <c r="Z8" s="3"/>
    </row>
    <row r="9" ht="21.0" customHeight="1">
      <c r="A9" s="1"/>
      <c r="B9" s="1"/>
      <c r="C9" s="1" t="s">
        <v>74</v>
      </c>
      <c r="D9" s="1" t="s">
        <v>82</v>
      </c>
      <c r="E9" s="1"/>
      <c r="F9" s="1"/>
      <c r="G9" s="2"/>
      <c r="H9" s="3"/>
      <c r="I9" s="3"/>
      <c r="J9" s="3"/>
      <c r="K9" s="3"/>
      <c r="L9" s="3"/>
      <c r="M9" s="3"/>
      <c r="N9" s="3"/>
      <c r="O9" s="3"/>
      <c r="P9" s="3"/>
      <c r="Q9" s="3"/>
      <c r="R9" s="3"/>
      <c r="S9" s="3"/>
      <c r="T9" s="3"/>
      <c r="U9" s="3"/>
      <c r="V9" s="3"/>
      <c r="W9" s="3"/>
      <c r="X9" s="3"/>
      <c r="Y9" s="3"/>
      <c r="Z9" s="3"/>
    </row>
    <row r="10" ht="21.0" customHeight="1">
      <c r="A10" s="1"/>
      <c r="B10" s="1"/>
      <c r="C10" s="1" t="s">
        <v>84</v>
      </c>
      <c r="D10" s="1" t="s">
        <v>85</v>
      </c>
      <c r="E10" s="1"/>
      <c r="F10" s="1"/>
      <c r="G10" s="2"/>
      <c r="H10" s="3"/>
      <c r="I10" s="3"/>
      <c r="J10" s="3"/>
      <c r="K10" s="3"/>
      <c r="L10" s="3"/>
      <c r="M10" s="3"/>
      <c r="N10" s="3"/>
      <c r="O10" s="3"/>
      <c r="P10" s="3"/>
      <c r="Q10" s="3"/>
      <c r="R10" s="3"/>
      <c r="S10" s="3"/>
      <c r="T10" s="3"/>
      <c r="U10" s="3"/>
      <c r="V10" s="3"/>
      <c r="W10" s="3"/>
      <c r="X10" s="3"/>
      <c r="Y10" s="3"/>
      <c r="Z10" s="3"/>
    </row>
    <row r="11" ht="21.0" customHeight="1">
      <c r="A11" s="1"/>
      <c r="B11" s="1"/>
      <c r="C11" s="1" t="s">
        <v>87</v>
      </c>
      <c r="D11" s="1" t="s">
        <v>88</v>
      </c>
      <c r="E11" s="1"/>
      <c r="F11" s="1"/>
      <c r="G11" s="2"/>
      <c r="H11" s="3"/>
      <c r="I11" s="3"/>
      <c r="J11" s="3"/>
      <c r="K11" s="3"/>
      <c r="L11" s="3"/>
      <c r="M11" s="3"/>
      <c r="N11" s="3"/>
      <c r="O11" s="3"/>
      <c r="P11" s="3"/>
      <c r="Q11" s="3"/>
      <c r="R11" s="3"/>
      <c r="S11" s="3"/>
      <c r="T11" s="3"/>
      <c r="U11" s="3"/>
      <c r="V11" s="3"/>
      <c r="W11" s="3"/>
      <c r="X11" s="3"/>
      <c r="Y11" s="3"/>
      <c r="Z11" s="3"/>
    </row>
    <row r="12" ht="21.0" customHeight="1">
      <c r="A12" s="1"/>
      <c r="B12" s="1"/>
      <c r="C12" s="1"/>
      <c r="D12" s="1" t="s">
        <v>89</v>
      </c>
      <c r="E12" s="1"/>
      <c r="F12" s="1"/>
      <c r="G12" s="2"/>
      <c r="H12" s="3"/>
      <c r="I12" s="3"/>
      <c r="J12" s="3"/>
      <c r="K12" s="3"/>
      <c r="L12" s="3"/>
      <c r="M12" s="3"/>
      <c r="N12" s="3"/>
      <c r="O12" s="3"/>
      <c r="P12" s="3"/>
      <c r="Q12" s="3"/>
      <c r="R12" s="3"/>
      <c r="S12" s="3"/>
      <c r="T12" s="3"/>
      <c r="U12" s="3"/>
      <c r="V12" s="3"/>
      <c r="W12" s="3"/>
      <c r="X12" s="3"/>
      <c r="Y12" s="3"/>
      <c r="Z12" s="3"/>
    </row>
    <row r="13" ht="21.0" customHeight="1">
      <c r="A13" s="1"/>
      <c r="B13" s="1"/>
      <c r="C13" s="1"/>
      <c r="D13" s="1" t="s">
        <v>76</v>
      </c>
      <c r="E13" s="1"/>
      <c r="F13" s="1"/>
      <c r="G13" s="2"/>
      <c r="H13" s="3"/>
      <c r="I13" s="3"/>
      <c r="J13" s="3"/>
      <c r="K13" s="3"/>
      <c r="L13" s="3"/>
      <c r="M13" s="3"/>
      <c r="N13" s="3"/>
      <c r="O13" s="3"/>
      <c r="P13" s="3"/>
      <c r="Q13" s="3"/>
      <c r="R13" s="3"/>
      <c r="S13" s="3"/>
      <c r="T13" s="3"/>
      <c r="U13" s="3"/>
      <c r="V13" s="3"/>
      <c r="W13" s="3"/>
      <c r="X13" s="3"/>
      <c r="Y13" s="3"/>
      <c r="Z13" s="3"/>
    </row>
    <row r="14" ht="10.5" customHeight="1">
      <c r="A14" s="1"/>
      <c r="B14" s="1"/>
      <c r="C14" s="1"/>
      <c r="D14" s="1" t="s">
        <v>91</v>
      </c>
      <c r="E14" s="1"/>
      <c r="F14" s="1"/>
      <c r="G14" s="2"/>
      <c r="H14" s="3"/>
      <c r="I14" s="3"/>
      <c r="J14" s="3"/>
      <c r="K14" s="3"/>
      <c r="L14" s="3"/>
      <c r="M14" s="3"/>
      <c r="N14" s="3"/>
      <c r="O14" s="3"/>
      <c r="P14" s="3"/>
      <c r="Q14" s="3"/>
      <c r="R14" s="3"/>
      <c r="S14" s="3"/>
      <c r="T14" s="3"/>
      <c r="U14" s="3"/>
      <c r="V14" s="3"/>
      <c r="W14" s="3"/>
      <c r="X14" s="3"/>
      <c r="Y14" s="3"/>
      <c r="Z14" s="3"/>
    </row>
    <row r="15" ht="21.0" customHeight="1">
      <c r="A15" s="1"/>
      <c r="B15" s="1"/>
      <c r="C15" s="1"/>
      <c r="D15" s="1" t="s">
        <v>94</v>
      </c>
      <c r="E15" s="1"/>
      <c r="F15" s="1"/>
      <c r="G15" s="2"/>
      <c r="H15" s="3"/>
      <c r="I15" s="3"/>
      <c r="J15" s="3"/>
      <c r="K15" s="3"/>
      <c r="L15" s="3"/>
      <c r="M15" s="3"/>
      <c r="N15" s="3"/>
      <c r="O15" s="3"/>
      <c r="P15" s="3"/>
      <c r="Q15" s="3"/>
      <c r="R15" s="3"/>
      <c r="S15" s="3"/>
      <c r="T15" s="3"/>
      <c r="U15" s="3"/>
      <c r="V15" s="3"/>
      <c r="W15" s="3"/>
      <c r="X15" s="3"/>
      <c r="Y15" s="3"/>
      <c r="Z15" s="3"/>
    </row>
    <row r="16" ht="21.0" customHeight="1">
      <c r="A16" s="1"/>
      <c r="B16" s="1"/>
      <c r="C16" s="1"/>
      <c r="D16" s="1"/>
      <c r="E16" s="1"/>
      <c r="F16" s="1"/>
      <c r="G16" s="2"/>
      <c r="H16" s="3"/>
      <c r="I16" s="3"/>
      <c r="J16" s="3"/>
      <c r="K16" s="3"/>
      <c r="L16" s="3"/>
      <c r="M16" s="3"/>
      <c r="N16" s="3"/>
      <c r="O16" s="3"/>
      <c r="P16" s="3"/>
      <c r="Q16" s="3"/>
      <c r="R16" s="3"/>
      <c r="S16" s="3"/>
      <c r="T16" s="3"/>
      <c r="U16" s="3"/>
      <c r="V16" s="3"/>
      <c r="W16" s="3"/>
      <c r="X16" s="3"/>
      <c r="Y16" s="3"/>
      <c r="Z16" s="3"/>
    </row>
    <row r="17" ht="21.0" customHeight="1">
      <c r="A17" s="1"/>
      <c r="B17" s="1"/>
      <c r="C17" s="1"/>
      <c r="D17" s="1"/>
      <c r="E17" s="1"/>
      <c r="F17" s="1"/>
      <c r="G17" s="2"/>
      <c r="H17" s="3"/>
      <c r="I17" s="3"/>
      <c r="J17" s="3"/>
      <c r="K17" s="3"/>
      <c r="L17" s="3"/>
      <c r="M17" s="3"/>
      <c r="N17" s="3"/>
      <c r="O17" s="3"/>
      <c r="P17" s="3"/>
      <c r="Q17" s="3"/>
      <c r="R17" s="3"/>
      <c r="S17" s="3"/>
      <c r="T17" s="3"/>
      <c r="U17" s="3"/>
      <c r="V17" s="3"/>
      <c r="W17" s="3"/>
      <c r="X17" s="3"/>
      <c r="Y17" s="3"/>
      <c r="Z17" s="3"/>
    </row>
    <row r="18" ht="21.0" customHeight="1">
      <c r="A18" s="1"/>
      <c r="B18" s="1"/>
      <c r="C18" s="1"/>
      <c r="D18" s="1"/>
      <c r="E18" s="1"/>
      <c r="F18" s="1"/>
      <c r="G18" s="2"/>
      <c r="H18" s="3"/>
      <c r="I18" s="3"/>
      <c r="J18" s="3"/>
      <c r="K18" s="3"/>
      <c r="L18" s="3"/>
      <c r="M18" s="3"/>
      <c r="N18" s="3"/>
      <c r="O18" s="3"/>
      <c r="P18" s="3"/>
      <c r="Q18" s="3"/>
      <c r="R18" s="3"/>
      <c r="S18" s="3"/>
      <c r="T18" s="3"/>
      <c r="U18" s="3"/>
      <c r="V18" s="3"/>
      <c r="W18" s="3"/>
      <c r="X18" s="3"/>
      <c r="Y18" s="3"/>
      <c r="Z18" s="3"/>
    </row>
    <row r="19" ht="10.5" customHeight="1">
      <c r="A19" s="1"/>
      <c r="B19" s="1"/>
      <c r="C19" s="1"/>
      <c r="D19" s="1"/>
      <c r="E19" s="1"/>
      <c r="F19" s="1"/>
      <c r="G19" s="2"/>
      <c r="H19" s="3"/>
      <c r="I19" s="3"/>
      <c r="J19" s="3"/>
      <c r="K19" s="3"/>
      <c r="L19" s="3"/>
      <c r="M19" s="3"/>
      <c r="N19" s="3"/>
      <c r="O19" s="3"/>
      <c r="P19" s="3"/>
      <c r="Q19" s="3"/>
      <c r="R19" s="3"/>
      <c r="S19" s="3"/>
      <c r="T19" s="3"/>
      <c r="U19" s="3"/>
      <c r="V19" s="3"/>
      <c r="W19" s="3"/>
      <c r="X19" s="3"/>
      <c r="Y19" s="3"/>
      <c r="Z19" s="3"/>
    </row>
    <row r="20" ht="10.5" customHeight="1">
      <c r="A20" s="1"/>
      <c r="B20" s="1"/>
      <c r="C20" s="1"/>
      <c r="D20" s="1"/>
      <c r="E20" s="1"/>
      <c r="F20" s="1"/>
      <c r="G20" s="2"/>
      <c r="H20" s="3"/>
      <c r="I20" s="3"/>
      <c r="J20" s="3"/>
      <c r="K20" s="3"/>
      <c r="L20" s="3"/>
      <c r="M20" s="3"/>
      <c r="N20" s="3"/>
      <c r="O20" s="3"/>
      <c r="P20" s="3"/>
      <c r="Q20" s="3"/>
      <c r="R20" s="3"/>
      <c r="S20" s="3"/>
      <c r="T20" s="3"/>
      <c r="U20" s="3"/>
      <c r="V20" s="3"/>
      <c r="W20" s="3"/>
      <c r="X20" s="3"/>
      <c r="Y20" s="3"/>
      <c r="Z20" s="3"/>
    </row>
    <row r="21" ht="10.5" customHeight="1">
      <c r="A21" s="1"/>
      <c r="B21" s="1"/>
      <c r="C21" s="1"/>
      <c r="D21" s="1"/>
      <c r="E21" s="1"/>
      <c r="F21" s="1"/>
      <c r="G21" s="2"/>
      <c r="H21" s="3"/>
      <c r="I21" s="3"/>
      <c r="J21" s="3"/>
      <c r="K21" s="3"/>
      <c r="L21" s="3"/>
      <c r="M21" s="3"/>
      <c r="N21" s="3"/>
      <c r="O21" s="3"/>
      <c r="P21" s="3"/>
      <c r="Q21" s="3"/>
      <c r="R21" s="3"/>
      <c r="S21" s="3"/>
      <c r="T21" s="3"/>
      <c r="U21" s="3"/>
      <c r="V21" s="3"/>
      <c r="W21" s="3"/>
      <c r="X21" s="3"/>
      <c r="Y21" s="3"/>
      <c r="Z21" s="3"/>
    </row>
    <row r="22" ht="10.5" customHeight="1">
      <c r="A22" s="1"/>
      <c r="B22" s="1"/>
      <c r="C22" s="1"/>
      <c r="D22" s="1"/>
      <c r="E22" s="1"/>
      <c r="F22" s="1"/>
      <c r="G22" s="2"/>
      <c r="H22" s="3"/>
      <c r="I22" s="3"/>
      <c r="J22" s="3"/>
      <c r="K22" s="3"/>
      <c r="L22" s="3"/>
      <c r="M22" s="3"/>
      <c r="N22" s="3"/>
      <c r="O22" s="3"/>
      <c r="P22" s="3"/>
      <c r="Q22" s="3"/>
      <c r="R22" s="3"/>
      <c r="S22" s="3"/>
      <c r="T22" s="3"/>
      <c r="U22" s="3"/>
      <c r="V22" s="3"/>
      <c r="W22" s="3"/>
      <c r="X22" s="3"/>
      <c r="Y22" s="3"/>
      <c r="Z22" s="3"/>
    </row>
    <row r="23" ht="10.5" customHeight="1">
      <c r="A23" s="1"/>
      <c r="B23" s="1"/>
      <c r="C23" s="1"/>
      <c r="D23" s="1"/>
      <c r="E23" s="1"/>
      <c r="F23" s="1"/>
      <c r="G23" s="2"/>
      <c r="H23" s="3"/>
      <c r="I23" s="3"/>
      <c r="J23" s="3"/>
      <c r="K23" s="3"/>
      <c r="L23" s="3"/>
      <c r="M23" s="3"/>
      <c r="N23" s="3"/>
      <c r="O23" s="3"/>
      <c r="P23" s="3"/>
      <c r="Q23" s="3"/>
      <c r="R23" s="3"/>
      <c r="S23" s="3"/>
      <c r="T23" s="3"/>
      <c r="U23" s="3"/>
      <c r="V23" s="3"/>
      <c r="W23" s="3"/>
      <c r="X23" s="3"/>
      <c r="Y23" s="3"/>
      <c r="Z23" s="3"/>
    </row>
    <row r="24" ht="12.75" customHeight="1">
      <c r="A24" s="2"/>
      <c r="B24" s="2"/>
      <c r="C24" s="2"/>
      <c r="D24" s="2"/>
      <c r="E24" s="2"/>
      <c r="F24" s="2"/>
      <c r="G24" s="2"/>
      <c r="H24" s="3"/>
      <c r="I24" s="3"/>
      <c r="J24" s="3"/>
      <c r="K24" s="3"/>
      <c r="L24" s="3"/>
      <c r="M24" s="3"/>
      <c r="N24" s="3"/>
      <c r="O24" s="3"/>
      <c r="P24" s="3"/>
      <c r="Q24" s="3"/>
      <c r="R24" s="3"/>
      <c r="S24" s="3"/>
      <c r="T24" s="3"/>
      <c r="U24" s="3"/>
      <c r="V24" s="3"/>
      <c r="W24" s="3"/>
      <c r="X24" s="3"/>
      <c r="Y24" s="3"/>
      <c r="Z24" s="3"/>
    </row>
    <row r="25">
      <c r="A25" s="3"/>
      <c r="B25" s="3"/>
      <c r="C25" s="3"/>
      <c r="D25" s="3"/>
      <c r="E25" s="3"/>
      <c r="F25" s="3"/>
      <c r="G25" s="3"/>
      <c r="H25" s="3"/>
      <c r="I25" s="3"/>
      <c r="J25" s="3"/>
      <c r="K25" s="3"/>
      <c r="L25" s="3"/>
      <c r="M25" s="3"/>
      <c r="N25" s="3"/>
      <c r="O25" s="3"/>
      <c r="P25" s="3"/>
      <c r="Q25" s="3"/>
      <c r="R25" s="3"/>
      <c r="S25" s="3"/>
      <c r="T25" s="3"/>
      <c r="U25" s="3"/>
      <c r="V25" s="3"/>
      <c r="W25" s="3"/>
      <c r="X25" s="3"/>
      <c r="Y25" s="3"/>
      <c r="Z25" s="3"/>
    </row>
    <row r="26">
      <c r="A26" s="3"/>
      <c r="B26" s="3"/>
      <c r="C26" s="3"/>
      <c r="D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43"/>
    <col customWidth="1" min="2" max="6" width="25.57"/>
    <col customWidth="1" min="7" max="16" width="8.71"/>
  </cols>
  <sheetData>
    <row r="1" ht="12.75" customHeight="1">
      <c r="A1" s="37" t="s">
        <v>47</v>
      </c>
      <c r="B1" s="37"/>
      <c r="C1" s="37"/>
      <c r="D1" s="37"/>
      <c r="E1" s="37"/>
      <c r="F1" s="37"/>
      <c r="G1" s="38"/>
      <c r="H1" s="2"/>
      <c r="I1" s="3"/>
      <c r="J1" s="3"/>
      <c r="K1" s="3"/>
      <c r="L1" s="3"/>
      <c r="M1" s="3"/>
      <c r="N1" s="3"/>
      <c r="O1" s="3"/>
      <c r="P1" s="3"/>
      <c r="Q1" s="3"/>
      <c r="R1" s="3"/>
      <c r="S1" s="3"/>
      <c r="T1" s="3"/>
      <c r="U1" s="3"/>
      <c r="V1" s="3"/>
      <c r="W1" s="3"/>
      <c r="X1" s="3"/>
      <c r="Y1" s="3"/>
      <c r="Z1" s="3"/>
    </row>
    <row r="2" ht="45.0" customHeight="1">
      <c r="A2" s="39" t="s">
        <v>30</v>
      </c>
      <c r="B2" s="40" t="s">
        <v>8</v>
      </c>
      <c r="C2" s="40" t="s">
        <v>52</v>
      </c>
      <c r="D2" s="40" t="s">
        <v>53</v>
      </c>
      <c r="E2" s="40" t="s">
        <v>54</v>
      </c>
      <c r="F2" s="40" t="s">
        <v>55</v>
      </c>
      <c r="G2" s="38"/>
      <c r="H2" s="2"/>
      <c r="I2" s="3"/>
      <c r="J2" s="3"/>
      <c r="K2" s="3"/>
      <c r="L2" s="3"/>
      <c r="M2" s="3"/>
      <c r="N2" s="3"/>
      <c r="O2" s="3"/>
      <c r="P2" s="3"/>
      <c r="Q2" s="3"/>
      <c r="R2" s="3"/>
      <c r="S2" s="3"/>
      <c r="T2" s="3"/>
      <c r="U2" s="3"/>
      <c r="V2" s="3"/>
      <c r="W2" s="3"/>
      <c r="X2" s="3"/>
      <c r="Y2" s="3"/>
      <c r="Z2" s="3"/>
    </row>
    <row r="3" ht="24.75" customHeight="1">
      <c r="A3" s="41" t="s">
        <v>56</v>
      </c>
      <c r="B3" s="42" t="s">
        <v>57</v>
      </c>
      <c r="C3" s="42" t="s">
        <v>61</v>
      </c>
      <c r="D3" s="43"/>
      <c r="E3" s="42" t="s">
        <v>64</v>
      </c>
      <c r="F3" s="42" t="s">
        <v>66</v>
      </c>
      <c r="G3" s="38"/>
      <c r="H3" s="2"/>
      <c r="I3" s="3"/>
      <c r="J3" s="3"/>
      <c r="K3" s="3"/>
      <c r="L3" s="3"/>
      <c r="M3" s="3"/>
      <c r="N3" s="3"/>
      <c r="O3" s="3"/>
      <c r="P3" s="3"/>
      <c r="Q3" s="3"/>
      <c r="R3" s="3"/>
      <c r="S3" s="3"/>
      <c r="T3" s="3"/>
      <c r="U3" s="3"/>
      <c r="V3" s="3"/>
      <c r="W3" s="3"/>
      <c r="X3" s="3"/>
      <c r="Y3" s="3"/>
      <c r="Z3" s="3"/>
    </row>
    <row r="4" ht="24.75" customHeight="1">
      <c r="A4" s="44"/>
      <c r="B4" s="42" t="s">
        <v>69</v>
      </c>
      <c r="C4" s="42" t="s">
        <v>72</v>
      </c>
      <c r="D4" s="43"/>
      <c r="E4" s="43"/>
      <c r="F4" s="43"/>
      <c r="G4" s="38"/>
      <c r="H4" s="2"/>
      <c r="I4" s="3"/>
      <c r="J4" s="3"/>
      <c r="K4" s="3"/>
      <c r="L4" s="3"/>
      <c r="M4" s="3"/>
      <c r="N4" s="3"/>
      <c r="O4" s="3"/>
      <c r="P4" s="3"/>
      <c r="Q4" s="3"/>
      <c r="R4" s="3"/>
      <c r="S4" s="3"/>
      <c r="T4" s="3"/>
      <c r="U4" s="3"/>
      <c r="V4" s="3"/>
      <c r="W4" s="3"/>
      <c r="X4" s="3"/>
      <c r="Y4" s="3"/>
      <c r="Z4" s="3"/>
    </row>
    <row r="5" ht="24.75" customHeight="1">
      <c r="A5" s="44"/>
      <c r="B5" s="42"/>
      <c r="C5" s="42" t="s">
        <v>80</v>
      </c>
      <c r="D5" s="43"/>
      <c r="E5" s="43"/>
      <c r="F5" s="43"/>
      <c r="G5" s="38"/>
      <c r="H5" s="2"/>
      <c r="I5" s="3"/>
      <c r="J5" s="3"/>
      <c r="K5" s="3"/>
      <c r="L5" s="3"/>
      <c r="M5" s="3"/>
      <c r="N5" s="3"/>
      <c r="O5" s="3"/>
      <c r="P5" s="3"/>
      <c r="Q5" s="3"/>
      <c r="R5" s="3"/>
      <c r="S5" s="3"/>
      <c r="T5" s="3"/>
      <c r="U5" s="3"/>
      <c r="V5" s="3"/>
      <c r="W5" s="3"/>
      <c r="X5" s="3"/>
      <c r="Y5" s="3"/>
      <c r="Z5" s="3"/>
    </row>
    <row r="6" ht="24.75" customHeight="1">
      <c r="A6" s="47"/>
      <c r="B6" s="42"/>
      <c r="C6" s="42" t="s">
        <v>86</v>
      </c>
      <c r="D6" s="43"/>
      <c r="E6" s="43"/>
      <c r="F6" s="43"/>
      <c r="G6" s="38"/>
      <c r="H6" s="2"/>
      <c r="I6" s="3"/>
      <c r="J6" s="3"/>
      <c r="K6" s="3"/>
      <c r="L6" s="3"/>
      <c r="M6" s="3"/>
      <c r="N6" s="3"/>
      <c r="O6" s="3"/>
      <c r="P6" s="3"/>
      <c r="Q6" s="3"/>
      <c r="R6" s="3"/>
      <c r="S6" s="3"/>
      <c r="T6" s="3"/>
      <c r="U6" s="3"/>
      <c r="V6" s="3"/>
      <c r="W6" s="3"/>
      <c r="X6" s="3"/>
      <c r="Y6" s="3"/>
      <c r="Z6" s="3"/>
    </row>
    <row r="7" ht="12.75" customHeight="1">
      <c r="A7" s="38"/>
      <c r="B7" s="48"/>
      <c r="C7" s="48"/>
      <c r="D7" s="48"/>
      <c r="E7" s="48"/>
      <c r="F7" s="48"/>
      <c r="G7" s="38"/>
      <c r="H7" s="2"/>
      <c r="I7" s="3"/>
      <c r="J7" s="3"/>
      <c r="K7" s="3"/>
      <c r="L7" s="3"/>
      <c r="M7" s="3"/>
      <c r="N7" s="3"/>
      <c r="O7" s="3"/>
      <c r="P7" s="3"/>
      <c r="Q7" s="3"/>
      <c r="R7" s="3"/>
      <c r="S7" s="3"/>
      <c r="T7" s="3"/>
      <c r="U7" s="3"/>
      <c r="V7" s="3"/>
      <c r="W7" s="3"/>
      <c r="X7" s="3"/>
      <c r="Y7" s="3"/>
      <c r="Z7" s="3"/>
    </row>
    <row r="8" ht="12.75" customHeight="1">
      <c r="A8" s="38"/>
      <c r="B8" s="48"/>
      <c r="C8" s="48"/>
      <c r="D8" s="48"/>
      <c r="E8" s="48"/>
      <c r="F8" s="48"/>
      <c r="G8" s="38"/>
      <c r="H8" s="2"/>
      <c r="I8" s="3"/>
      <c r="J8" s="3"/>
      <c r="K8" s="3"/>
      <c r="L8" s="3"/>
      <c r="M8" s="3"/>
      <c r="N8" s="3"/>
      <c r="O8" s="3"/>
      <c r="P8" s="3"/>
      <c r="Q8" s="3"/>
      <c r="R8" s="3"/>
      <c r="S8" s="3"/>
      <c r="T8" s="3"/>
      <c r="U8" s="3"/>
      <c r="V8" s="3"/>
      <c r="W8" s="3"/>
      <c r="X8" s="3"/>
      <c r="Y8" s="3"/>
      <c r="Z8" s="3"/>
    </row>
    <row r="9" ht="12.75" customHeight="1">
      <c r="A9" s="50" t="s">
        <v>13</v>
      </c>
      <c r="B9" s="50"/>
      <c r="C9" s="50"/>
      <c r="D9" s="51"/>
      <c r="E9" s="51"/>
      <c r="F9" s="51"/>
      <c r="G9" s="38"/>
      <c r="H9" s="2"/>
      <c r="I9" s="3"/>
      <c r="J9" s="3"/>
      <c r="K9" s="3"/>
      <c r="L9" s="3"/>
      <c r="M9" s="3"/>
      <c r="N9" s="3"/>
      <c r="O9" s="3"/>
      <c r="P9" s="3"/>
      <c r="Q9" s="3"/>
      <c r="R9" s="3"/>
      <c r="S9" s="3"/>
      <c r="T9" s="3"/>
      <c r="U9" s="3"/>
      <c r="V9" s="3"/>
      <c r="W9" s="3"/>
      <c r="X9" s="3"/>
      <c r="Y9" s="3"/>
      <c r="Z9" s="3"/>
    </row>
    <row r="10" ht="28.5" customHeight="1">
      <c r="A10" s="53" t="s">
        <v>30</v>
      </c>
      <c r="B10" s="40" t="s">
        <v>70</v>
      </c>
      <c r="C10" s="40" t="s">
        <v>73</v>
      </c>
      <c r="D10" s="55"/>
      <c r="E10" s="55"/>
      <c r="F10" s="55"/>
      <c r="G10" s="38"/>
      <c r="H10" s="2"/>
      <c r="I10" s="3"/>
      <c r="J10" s="3"/>
      <c r="K10" s="3"/>
      <c r="L10" s="3"/>
      <c r="M10" s="3"/>
      <c r="N10" s="3"/>
      <c r="O10" s="3"/>
      <c r="P10" s="3"/>
      <c r="Q10" s="3"/>
      <c r="R10" s="3"/>
      <c r="S10" s="3"/>
      <c r="T10" s="3"/>
      <c r="U10" s="3"/>
      <c r="V10" s="3"/>
      <c r="W10" s="3"/>
      <c r="X10" s="3"/>
      <c r="Y10" s="3"/>
      <c r="Z10" s="3"/>
    </row>
    <row r="11" ht="24.75" customHeight="1">
      <c r="A11" s="58" t="s">
        <v>56</v>
      </c>
      <c r="B11" s="42" t="s">
        <v>82</v>
      </c>
      <c r="C11" s="42" t="s">
        <v>99</v>
      </c>
      <c r="D11" s="48"/>
      <c r="E11" s="59"/>
      <c r="F11" s="59"/>
      <c r="G11" s="38"/>
      <c r="H11" s="2"/>
      <c r="I11" s="3"/>
      <c r="J11" s="3"/>
      <c r="K11" s="3"/>
      <c r="L11" s="3"/>
      <c r="M11" s="3"/>
      <c r="N11" s="3"/>
      <c r="O11" s="3"/>
      <c r="P11" s="3"/>
      <c r="Q11" s="3"/>
      <c r="R11" s="3"/>
      <c r="S11" s="3"/>
      <c r="T11" s="3"/>
      <c r="U11" s="3"/>
      <c r="V11" s="3"/>
      <c r="W11" s="3"/>
      <c r="X11" s="3"/>
      <c r="Y11" s="3"/>
      <c r="Z11" s="3"/>
    </row>
    <row r="12" ht="24.75" customHeight="1">
      <c r="A12" s="44"/>
      <c r="B12" s="42" t="s">
        <v>85</v>
      </c>
      <c r="C12" s="42"/>
      <c r="D12" s="48"/>
      <c r="E12" s="48"/>
      <c r="F12" s="48"/>
      <c r="G12" s="38"/>
      <c r="H12" s="2"/>
      <c r="I12" s="3"/>
      <c r="J12" s="3"/>
      <c r="K12" s="3"/>
      <c r="L12" s="3"/>
      <c r="M12" s="3"/>
      <c r="N12" s="3"/>
      <c r="O12" s="3"/>
      <c r="P12" s="3"/>
      <c r="Q12" s="3"/>
      <c r="R12" s="3"/>
      <c r="S12" s="3"/>
      <c r="T12" s="3"/>
      <c r="U12" s="3"/>
      <c r="V12" s="3"/>
      <c r="W12" s="3"/>
      <c r="X12" s="3"/>
      <c r="Y12" s="3"/>
      <c r="Z12" s="3"/>
    </row>
    <row r="13" ht="24.75" customHeight="1">
      <c r="A13" s="47"/>
      <c r="B13" s="42" t="s">
        <v>88</v>
      </c>
      <c r="C13" s="42"/>
      <c r="D13" s="48"/>
      <c r="E13" s="48"/>
      <c r="F13" s="48"/>
      <c r="G13" s="38"/>
      <c r="H13" s="2"/>
      <c r="I13" s="3"/>
      <c r="J13" s="3"/>
      <c r="K13" s="3"/>
      <c r="L13" s="3"/>
      <c r="M13" s="3"/>
      <c r="N13" s="3"/>
      <c r="O13" s="3"/>
      <c r="P13" s="3"/>
      <c r="Q13" s="3"/>
      <c r="R13" s="3"/>
      <c r="S13" s="3"/>
      <c r="T13" s="3"/>
      <c r="U13" s="3"/>
      <c r="V13" s="3"/>
      <c r="W13" s="3"/>
      <c r="X13" s="3"/>
      <c r="Y13" s="3"/>
      <c r="Z13" s="3"/>
    </row>
    <row r="14" ht="12.75" customHeight="1">
      <c r="A14" s="38"/>
      <c r="B14" s="38"/>
      <c r="C14" s="1"/>
      <c r="D14" s="38"/>
      <c r="E14" s="38"/>
      <c r="F14" s="38"/>
      <c r="G14" s="38"/>
      <c r="H14" s="2"/>
      <c r="I14" s="3"/>
      <c r="J14" s="3"/>
      <c r="K14" s="3"/>
      <c r="L14" s="3"/>
      <c r="M14" s="3"/>
      <c r="N14" s="3"/>
      <c r="O14" s="3"/>
      <c r="P14" s="3"/>
      <c r="Q14" s="3"/>
      <c r="R14" s="3"/>
      <c r="S14" s="3"/>
      <c r="T14" s="3"/>
      <c r="U14" s="3"/>
      <c r="V14" s="3"/>
      <c r="W14" s="3"/>
      <c r="X14" s="3"/>
      <c r="Y14" s="3"/>
      <c r="Z14" s="3"/>
    </row>
    <row r="15" ht="12.75" customHeight="1">
      <c r="A15" s="60" t="s">
        <v>104</v>
      </c>
      <c r="B15" s="60"/>
      <c r="C15" s="60"/>
      <c r="D15" s="60"/>
      <c r="E15" s="38"/>
      <c r="F15" s="38"/>
      <c r="G15" s="38"/>
      <c r="H15" s="2"/>
      <c r="I15" s="3"/>
      <c r="J15" s="3"/>
      <c r="K15" s="3"/>
      <c r="L15" s="3"/>
      <c r="M15" s="3"/>
      <c r="N15" s="3"/>
      <c r="O15" s="3"/>
      <c r="P15" s="3"/>
      <c r="Q15" s="3"/>
      <c r="R15" s="3"/>
      <c r="S15" s="3"/>
      <c r="T15" s="3"/>
      <c r="U15" s="3"/>
      <c r="V15" s="3"/>
      <c r="W15" s="3"/>
      <c r="X15" s="3"/>
      <c r="Y15" s="3"/>
      <c r="Z15" s="3"/>
    </row>
    <row r="16" ht="37.5" customHeight="1">
      <c r="A16" s="61" t="s">
        <v>30</v>
      </c>
      <c r="B16" s="40" t="s">
        <v>108</v>
      </c>
      <c r="C16" s="40" t="s">
        <v>84</v>
      </c>
      <c r="D16" s="40" t="s">
        <v>87</v>
      </c>
      <c r="E16" s="38"/>
      <c r="F16" s="38"/>
      <c r="G16" s="38"/>
      <c r="H16" s="2"/>
      <c r="I16" s="3"/>
      <c r="J16" s="3"/>
      <c r="K16" s="3"/>
      <c r="L16" s="3"/>
      <c r="M16" s="3"/>
      <c r="N16" s="3"/>
      <c r="O16" s="3"/>
      <c r="P16" s="3"/>
      <c r="Q16" s="3"/>
      <c r="R16" s="3"/>
      <c r="S16" s="3"/>
      <c r="T16" s="3"/>
      <c r="U16" s="3"/>
      <c r="V16" s="3"/>
      <c r="W16" s="3"/>
      <c r="X16" s="3"/>
      <c r="Y16" s="3"/>
      <c r="Z16" s="3"/>
    </row>
    <row r="17" ht="44.25" customHeight="1">
      <c r="A17" s="62" t="s">
        <v>56</v>
      </c>
      <c r="B17" s="42" t="s">
        <v>112</v>
      </c>
      <c r="C17" s="42" t="s">
        <v>113</v>
      </c>
      <c r="D17" s="42" t="s">
        <v>114</v>
      </c>
      <c r="E17" s="38"/>
      <c r="F17" s="38"/>
      <c r="G17" s="38"/>
      <c r="H17" s="2"/>
      <c r="I17" s="3"/>
      <c r="J17" s="3"/>
      <c r="K17" s="3"/>
      <c r="L17" s="3"/>
      <c r="M17" s="3"/>
      <c r="N17" s="3"/>
      <c r="O17" s="3"/>
      <c r="P17" s="3"/>
      <c r="Q17" s="3"/>
      <c r="R17" s="3"/>
      <c r="S17" s="3"/>
      <c r="T17" s="3"/>
      <c r="U17" s="3"/>
      <c r="V17" s="3"/>
      <c r="W17" s="3"/>
      <c r="X17" s="3"/>
      <c r="Y17" s="3"/>
      <c r="Z17" s="3"/>
    </row>
    <row r="18" ht="12.75" customHeight="1">
      <c r="A18" s="38"/>
      <c r="B18" s="38"/>
      <c r="C18" s="1"/>
      <c r="D18" s="38"/>
      <c r="E18" s="38"/>
      <c r="F18" s="38"/>
      <c r="G18" s="38"/>
      <c r="H18" s="2"/>
      <c r="I18" s="3"/>
      <c r="J18" s="3"/>
      <c r="K18" s="3"/>
      <c r="L18" s="3"/>
      <c r="M18" s="3"/>
      <c r="N18" s="3"/>
      <c r="O18" s="3"/>
      <c r="P18" s="3"/>
      <c r="Q18" s="3"/>
      <c r="R18" s="3"/>
      <c r="S18" s="3"/>
      <c r="T18" s="3"/>
      <c r="U18" s="3"/>
      <c r="V18" s="3"/>
      <c r="W18" s="3"/>
      <c r="X18" s="3"/>
      <c r="Y18" s="3"/>
      <c r="Z18" s="3"/>
    </row>
    <row r="19" ht="12.75" customHeight="1">
      <c r="A19" s="38"/>
      <c r="B19" s="38"/>
      <c r="C19" s="1"/>
      <c r="D19" s="38"/>
      <c r="E19" s="38"/>
      <c r="F19" s="38"/>
      <c r="G19" s="38"/>
      <c r="H19" s="2"/>
      <c r="I19" s="3"/>
      <c r="J19" s="3"/>
      <c r="K19" s="3"/>
      <c r="L19" s="3"/>
      <c r="M19" s="3"/>
      <c r="N19" s="3"/>
      <c r="O19" s="3"/>
      <c r="P19" s="3"/>
      <c r="Q19" s="3"/>
      <c r="R19" s="3"/>
      <c r="S19" s="3"/>
      <c r="T19" s="3"/>
      <c r="U19" s="3"/>
      <c r="V19" s="3"/>
      <c r="W19" s="3"/>
      <c r="X19" s="3"/>
      <c r="Y19" s="3"/>
      <c r="Z19" s="3"/>
    </row>
    <row r="20" ht="12.75" customHeight="1">
      <c r="A20" s="38"/>
      <c r="B20" s="38"/>
      <c r="C20" s="1"/>
      <c r="D20" s="38"/>
      <c r="E20" s="38"/>
      <c r="F20" s="38"/>
      <c r="G20" s="38"/>
      <c r="H20" s="2"/>
      <c r="I20" s="3"/>
      <c r="J20" s="3"/>
      <c r="K20" s="3"/>
      <c r="L20" s="3"/>
      <c r="M20" s="3"/>
      <c r="N20" s="3"/>
      <c r="O20" s="3"/>
      <c r="P20" s="3"/>
      <c r="Q20" s="3"/>
      <c r="R20" s="3"/>
      <c r="S20" s="3"/>
      <c r="T20" s="3"/>
      <c r="U20" s="3"/>
      <c r="V20" s="3"/>
      <c r="W20" s="3"/>
      <c r="X20" s="3"/>
      <c r="Y20" s="3"/>
      <c r="Z20" s="3"/>
    </row>
    <row r="21" ht="12.75" customHeight="1">
      <c r="A21" s="38"/>
      <c r="B21" s="38"/>
      <c r="C21" s="38"/>
      <c r="D21" s="38"/>
      <c r="E21" s="38"/>
      <c r="F21" s="38"/>
      <c r="G21" s="38"/>
      <c r="H21" s="2"/>
      <c r="I21" s="3"/>
      <c r="J21" s="3"/>
      <c r="K21" s="3"/>
      <c r="L21" s="3"/>
      <c r="M21" s="3"/>
      <c r="N21" s="3"/>
      <c r="O21" s="3"/>
      <c r="P21" s="3"/>
      <c r="Q21" s="3"/>
      <c r="R21" s="3"/>
      <c r="S21" s="3"/>
      <c r="T21" s="3"/>
      <c r="U21" s="3"/>
      <c r="V21" s="3"/>
      <c r="W21" s="3"/>
      <c r="X21" s="3"/>
      <c r="Y21" s="3"/>
      <c r="Z21" s="3"/>
    </row>
    <row r="22" ht="12.75" customHeight="1">
      <c r="A22" s="38"/>
      <c r="B22" s="38"/>
      <c r="C22" s="38"/>
      <c r="D22" s="38"/>
      <c r="E22" s="38"/>
      <c r="F22" s="38"/>
      <c r="G22" s="38"/>
      <c r="H22" s="2"/>
      <c r="I22" s="3"/>
      <c r="J22" s="3"/>
      <c r="K22" s="3"/>
      <c r="L22" s="3"/>
      <c r="M22" s="3"/>
      <c r="N22" s="3"/>
      <c r="O22" s="3"/>
      <c r="P22" s="3"/>
      <c r="Q22" s="3"/>
      <c r="R22" s="3"/>
      <c r="S22" s="3"/>
      <c r="T22" s="3"/>
      <c r="U22" s="3"/>
      <c r="V22" s="3"/>
      <c r="W22" s="3"/>
      <c r="X22" s="3"/>
      <c r="Y22" s="3"/>
      <c r="Z22" s="3"/>
    </row>
    <row r="23" ht="12.75" customHeight="1">
      <c r="A23" s="38"/>
      <c r="B23" s="1"/>
      <c r="C23" s="1"/>
      <c r="D23" s="38"/>
      <c r="E23" s="38"/>
      <c r="F23" s="38"/>
      <c r="G23" s="38"/>
      <c r="H23" s="2"/>
      <c r="I23" s="3"/>
      <c r="J23" s="3"/>
      <c r="K23" s="3"/>
      <c r="L23" s="3"/>
      <c r="M23" s="3"/>
      <c r="N23" s="3"/>
      <c r="O23" s="3"/>
      <c r="P23" s="3"/>
      <c r="Q23" s="3"/>
      <c r="R23" s="3"/>
      <c r="S23" s="3"/>
      <c r="T23" s="3"/>
      <c r="U23" s="3"/>
      <c r="V23" s="3"/>
      <c r="W23" s="3"/>
      <c r="X23" s="3"/>
      <c r="Y23" s="3"/>
      <c r="Z23" s="3"/>
    </row>
    <row r="24" ht="12.75" customHeight="1">
      <c r="A24" s="38"/>
      <c r="B24" s="1"/>
      <c r="C24" s="1"/>
      <c r="D24" s="38"/>
      <c r="E24" s="38"/>
      <c r="F24" s="38"/>
      <c r="G24" s="38"/>
      <c r="H24" s="2"/>
      <c r="I24" s="3"/>
      <c r="J24" s="3"/>
      <c r="K24" s="3"/>
      <c r="L24" s="3"/>
      <c r="M24" s="3"/>
      <c r="N24" s="3"/>
      <c r="O24" s="3"/>
      <c r="P24" s="3"/>
      <c r="Q24" s="3"/>
      <c r="R24" s="3"/>
      <c r="S24" s="3"/>
      <c r="T24" s="3"/>
      <c r="U24" s="3"/>
      <c r="V24" s="3"/>
      <c r="W24" s="3"/>
      <c r="X24" s="3"/>
      <c r="Y24" s="3"/>
      <c r="Z24" s="3"/>
    </row>
    <row r="25" ht="12.75" customHeight="1">
      <c r="A25" s="38"/>
      <c r="B25" s="1"/>
      <c r="C25" s="1"/>
      <c r="D25" s="38"/>
      <c r="E25" s="38"/>
      <c r="F25" s="38"/>
      <c r="G25" s="38"/>
      <c r="H25" s="2"/>
      <c r="I25" s="3"/>
      <c r="J25" s="3"/>
      <c r="K25" s="3"/>
      <c r="L25" s="3"/>
      <c r="M25" s="3"/>
      <c r="N25" s="3"/>
      <c r="O25" s="3"/>
      <c r="P25" s="3"/>
      <c r="Q25" s="3"/>
      <c r="R25" s="3"/>
      <c r="S25" s="3"/>
      <c r="T25" s="3"/>
      <c r="U25" s="3"/>
      <c r="V25" s="3"/>
      <c r="W25" s="3"/>
      <c r="X25" s="3"/>
      <c r="Y25" s="3"/>
      <c r="Z25" s="3"/>
    </row>
    <row r="26" ht="12.75" customHeight="1">
      <c r="A26" s="38"/>
      <c r="B26" s="38"/>
      <c r="C26" s="38"/>
      <c r="D26" s="38"/>
      <c r="E26" s="38"/>
      <c r="F26" s="38"/>
      <c r="G26" s="38"/>
      <c r="H26" s="2"/>
      <c r="I26" s="3"/>
      <c r="J26" s="3"/>
      <c r="K26" s="3"/>
      <c r="L26" s="3"/>
      <c r="M26" s="3"/>
      <c r="N26" s="3"/>
      <c r="O26" s="3"/>
      <c r="P26" s="3"/>
      <c r="Q26" s="3"/>
      <c r="R26" s="3"/>
      <c r="S26" s="3"/>
      <c r="T26" s="3"/>
      <c r="U26" s="3"/>
      <c r="V26" s="3"/>
      <c r="W26" s="3"/>
      <c r="X26" s="3"/>
      <c r="Y26" s="3"/>
      <c r="Z26" s="3"/>
    </row>
    <row r="27" ht="12.75" customHeight="1">
      <c r="A27" s="2"/>
      <c r="B27" s="2"/>
      <c r="C27" s="2"/>
      <c r="D27" s="2"/>
      <c r="E27" s="2"/>
      <c r="F27" s="2"/>
      <c r="G27" s="2"/>
      <c r="H27" s="2"/>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3:A6"/>
    <mergeCell ref="A11:A13"/>
  </mergeCells>
  <drawing r:id="rId1"/>
</worksheet>
</file>