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ladi\Downloads\"/>
    </mc:Choice>
  </mc:AlternateContent>
  <xr:revisionPtr revIDLastSave="0" documentId="13_ncr:1_{FF20B60D-8643-445B-8448-1863ADCF78AC}" xr6:coauthVersionLast="47" xr6:coauthVersionMax="47" xr10:uidLastSave="{00000000-0000-0000-0000-000000000000}"/>
  <bookViews>
    <workbookView xWindow="-108" yWindow="-108" windowWidth="30936" windowHeight="16896" xr2:uid="{9F3862C4-DB33-42AD-A542-E0D02351B78A}"/>
  </bookViews>
  <sheets>
    <sheet name="Č.1" sheetId="9" r:id="rId1"/>
    <sheet name="Č.2" sheetId="8" r:id="rId2"/>
    <sheet name="Č.3" sheetId="10" r:id="rId3"/>
    <sheet name="Č.4" sheetId="11" r:id="rId4"/>
    <sheet name="Č.5" sheetId="12" r:id="rId5"/>
    <sheet name="Č.6" sheetId="13" r:id="rId6"/>
    <sheet name="Č.7" sheetId="14" r:id="rId7"/>
    <sheet name="Č.8" sheetId="15" r:id="rId8"/>
    <sheet name="Č.9" sheetId="16" r:id="rId9"/>
    <sheet name="Č.10" sheetId="17" r:id="rId10"/>
    <sheet name="č.11" sheetId="18" r:id="rId11"/>
    <sheet name="č.12" sheetId="19" r:id="rId12"/>
    <sheet name="č.13" sheetId="20" r:id="rId13"/>
    <sheet name="č.14" sheetId="21" r:id="rId14"/>
    <sheet name="č.15" sheetId="22" r:id="rId15"/>
    <sheet name="č.16" sheetId="24" r:id="rId16"/>
    <sheet name="č.17" sheetId="25" r:id="rId17"/>
    <sheet name="(č.17)" sheetId="23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5" i="24" l="1"/>
  <c r="O35" i="24"/>
  <c r="Q33" i="24"/>
  <c r="O33" i="24"/>
  <c r="M33" i="24"/>
  <c r="Q32" i="24"/>
  <c r="O32" i="24"/>
  <c r="M32" i="24"/>
  <c r="M35" i="24" s="1"/>
  <c r="J28" i="24" l="1"/>
  <c r="J29" i="24"/>
  <c r="U28" i="25"/>
  <c r="S28" i="25"/>
  <c r="S30" i="25" s="1"/>
  <c r="Q28" i="25"/>
  <c r="O28" i="25"/>
  <c r="U27" i="25"/>
  <c r="S27" i="25"/>
  <c r="Q27" i="25"/>
  <c r="O27" i="25"/>
  <c r="U30" i="25"/>
  <c r="Q30" i="25"/>
  <c r="O30" i="25"/>
  <c r="K28" i="25"/>
  <c r="D28" i="25"/>
  <c r="C28" i="25"/>
  <c r="I17" i="25"/>
  <c r="K16" i="25"/>
  <c r="J16" i="25"/>
  <c r="J28" i="25" s="1"/>
  <c r="I16" i="25"/>
  <c r="I28" i="25" s="1"/>
  <c r="H16" i="25"/>
  <c r="H28" i="25" s="1"/>
  <c r="G16" i="25"/>
  <c r="G28" i="25" s="1"/>
  <c r="F16" i="25"/>
  <c r="F28" i="25" s="1"/>
  <c r="E16" i="25"/>
  <c r="E28" i="25" s="1"/>
  <c r="D16" i="25"/>
  <c r="C16" i="25"/>
  <c r="I20" i="24"/>
  <c r="H20" i="24" s="1"/>
  <c r="G20" i="24"/>
  <c r="E20" i="24"/>
  <c r="C20" i="24"/>
  <c r="H12" i="24"/>
  <c r="G12" i="24"/>
  <c r="F12" i="24"/>
  <c r="E12" i="24"/>
  <c r="D12" i="24"/>
  <c r="C12" i="24"/>
  <c r="P28" i="22"/>
  <c r="N28" i="22"/>
  <c r="L28" i="22"/>
  <c r="P27" i="22"/>
  <c r="P30" i="22" s="1"/>
  <c r="N27" i="22"/>
  <c r="N30" i="22" s="1"/>
  <c r="L27" i="22"/>
  <c r="L30" i="22" s="1"/>
  <c r="D28" i="22"/>
  <c r="E28" i="22"/>
  <c r="F28" i="22"/>
  <c r="G28" i="22"/>
  <c r="H28" i="22"/>
  <c r="C28" i="22"/>
  <c r="T27" i="21"/>
  <c r="T28" i="21"/>
  <c r="R28" i="21"/>
  <c r="P28" i="21"/>
  <c r="N28" i="21"/>
  <c r="R27" i="21"/>
  <c r="P27" i="21"/>
  <c r="N27" i="21"/>
  <c r="D28" i="21"/>
  <c r="E28" i="21"/>
  <c r="F28" i="21"/>
  <c r="G28" i="21"/>
  <c r="H28" i="21"/>
  <c r="I28" i="21"/>
  <c r="J28" i="21"/>
  <c r="C28" i="21"/>
  <c r="N30" i="21"/>
  <c r="D28" i="20"/>
  <c r="C28" i="20"/>
  <c r="Q28" i="19"/>
  <c r="Q27" i="19"/>
  <c r="P28" i="19"/>
  <c r="P27" i="19"/>
  <c r="N28" i="19"/>
  <c r="L28" i="19"/>
  <c r="J28" i="19"/>
  <c r="N27" i="19"/>
  <c r="L27" i="19"/>
  <c r="D28" i="19"/>
  <c r="E28" i="19"/>
  <c r="J30" i="19" s="1"/>
  <c r="F28" i="19"/>
  <c r="J27" i="19"/>
  <c r="C28" i="19"/>
  <c r="D28" i="18"/>
  <c r="E28" i="18"/>
  <c r="F28" i="18"/>
  <c r="C28" i="18"/>
  <c r="G28" i="17"/>
  <c r="D28" i="17"/>
  <c r="E28" i="17"/>
  <c r="F28" i="17"/>
  <c r="C28" i="17"/>
  <c r="R35" i="16"/>
  <c r="V35" i="16"/>
  <c r="V34" i="16"/>
  <c r="T34" i="16"/>
  <c r="T37" i="16" s="1"/>
  <c r="D56" i="16"/>
  <c r="E56" i="16"/>
  <c r="C56" i="16"/>
  <c r="R34" i="16"/>
  <c r="V37" i="16"/>
  <c r="D28" i="16"/>
  <c r="E28" i="16"/>
  <c r="F28" i="16"/>
  <c r="G28" i="16"/>
  <c r="T27" i="16" s="1"/>
  <c r="T30" i="16" s="1"/>
  <c r="H28" i="16"/>
  <c r="I28" i="16"/>
  <c r="V27" i="16" s="1"/>
  <c r="V30" i="16" s="1"/>
  <c r="J28" i="16"/>
  <c r="T28" i="16" s="1"/>
  <c r="K28" i="16"/>
  <c r="X28" i="16" s="1"/>
  <c r="L28" i="16"/>
  <c r="M28" i="16"/>
  <c r="N28" i="16"/>
  <c r="C28" i="16"/>
  <c r="V28" i="16"/>
  <c r="X27" i="16"/>
  <c r="R27" i="16"/>
  <c r="D28" i="15"/>
  <c r="R27" i="15" s="1"/>
  <c r="E28" i="15"/>
  <c r="F28" i="15"/>
  <c r="G28" i="15"/>
  <c r="H28" i="15"/>
  <c r="I28" i="15"/>
  <c r="V27" i="15" s="1"/>
  <c r="J28" i="15"/>
  <c r="K28" i="15"/>
  <c r="X28" i="15" s="1"/>
  <c r="L28" i="15"/>
  <c r="X27" i="15" s="1"/>
  <c r="M28" i="15"/>
  <c r="N28" i="15"/>
  <c r="C28" i="15"/>
  <c r="T28" i="15"/>
  <c r="T27" i="15"/>
  <c r="T30" i="15" s="1"/>
  <c r="U28" i="14"/>
  <c r="S28" i="14"/>
  <c r="Q28" i="14"/>
  <c r="O28" i="14"/>
  <c r="U27" i="14"/>
  <c r="Q27" i="14"/>
  <c r="O27" i="14"/>
  <c r="U30" i="14"/>
  <c r="S30" i="14"/>
  <c r="Q30" i="14"/>
  <c r="O30" i="14"/>
  <c r="D28" i="14"/>
  <c r="E28" i="14"/>
  <c r="F28" i="14"/>
  <c r="G28" i="14"/>
  <c r="H28" i="14"/>
  <c r="I28" i="14"/>
  <c r="J28" i="14"/>
  <c r="K28" i="14"/>
  <c r="C28" i="14"/>
  <c r="U28" i="13"/>
  <c r="S28" i="13"/>
  <c r="Q28" i="13"/>
  <c r="O28" i="13"/>
  <c r="S27" i="13"/>
  <c r="Q27" i="13"/>
  <c r="O27" i="13"/>
  <c r="D28" i="13"/>
  <c r="E28" i="13"/>
  <c r="F28" i="13"/>
  <c r="G28" i="13"/>
  <c r="H28" i="13"/>
  <c r="I28" i="13"/>
  <c r="J28" i="13"/>
  <c r="K28" i="13"/>
  <c r="C28" i="13"/>
  <c r="O30" i="13"/>
  <c r="L35" i="12"/>
  <c r="N35" i="12"/>
  <c r="N33" i="12"/>
  <c r="L33" i="12"/>
  <c r="J33" i="12"/>
  <c r="J35" i="12" s="1"/>
  <c r="H33" i="12"/>
  <c r="F33" i="12"/>
  <c r="D33" i="12"/>
  <c r="N32" i="12"/>
  <c r="L32" i="12"/>
  <c r="H32" i="12"/>
  <c r="F32" i="12"/>
  <c r="D32" i="12"/>
  <c r="H35" i="12"/>
  <c r="F35" i="12"/>
  <c r="D35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C28" i="12"/>
  <c r="X28" i="11"/>
  <c r="V28" i="11"/>
  <c r="T28" i="11"/>
  <c r="R28" i="11"/>
  <c r="X27" i="11"/>
  <c r="X30" i="11" s="1"/>
  <c r="V27" i="11"/>
  <c r="V30" i="11" s="1"/>
  <c r="T27" i="11"/>
  <c r="T30" i="11" s="1"/>
  <c r="R27" i="11"/>
  <c r="R30" i="11" s="1"/>
  <c r="D28" i="11"/>
  <c r="E28" i="11"/>
  <c r="F28" i="11"/>
  <c r="G28" i="11"/>
  <c r="H28" i="11"/>
  <c r="I28" i="11"/>
  <c r="J28" i="11"/>
  <c r="K28" i="11"/>
  <c r="L28" i="11"/>
  <c r="M28" i="11"/>
  <c r="N28" i="11"/>
  <c r="V35" i="11"/>
  <c r="T35" i="11"/>
  <c r="R35" i="11"/>
  <c r="V34" i="11"/>
  <c r="V37" i="11" s="1"/>
  <c r="T34" i="11"/>
  <c r="R34" i="11"/>
  <c r="T37" i="11"/>
  <c r="R37" i="11"/>
  <c r="D56" i="11"/>
  <c r="E56" i="11"/>
  <c r="F56" i="11"/>
  <c r="G56" i="11"/>
  <c r="C56" i="11"/>
  <c r="AE28" i="11"/>
  <c r="C28" i="11"/>
  <c r="X28" i="10"/>
  <c r="V28" i="10"/>
  <c r="T28" i="10"/>
  <c r="R28" i="10"/>
  <c r="X27" i="10"/>
  <c r="X30" i="10" s="1"/>
  <c r="V27" i="10"/>
  <c r="V30" i="10" s="1"/>
  <c r="T27" i="10"/>
  <c r="T30" i="10" s="1"/>
  <c r="R27" i="10"/>
  <c r="R30" i="10" s="1"/>
  <c r="D28" i="10"/>
  <c r="E28" i="10"/>
  <c r="F28" i="10"/>
  <c r="G28" i="10"/>
  <c r="H28" i="10"/>
  <c r="I28" i="10"/>
  <c r="J28" i="10"/>
  <c r="K28" i="10"/>
  <c r="L28" i="10"/>
  <c r="M28" i="10"/>
  <c r="N28" i="10"/>
  <c r="C28" i="10"/>
  <c r="X30" i="8"/>
  <c r="X28" i="8"/>
  <c r="V28" i="8"/>
  <c r="T28" i="8"/>
  <c r="R28" i="8"/>
  <c r="R30" i="8" s="1"/>
  <c r="X27" i="8"/>
  <c r="V27" i="8"/>
  <c r="T27" i="8"/>
  <c r="T30" i="8" s="1"/>
  <c r="R27" i="8"/>
  <c r="D28" i="8"/>
  <c r="E28" i="8"/>
  <c r="F28" i="8"/>
  <c r="G28" i="8"/>
  <c r="H28" i="8"/>
  <c r="I28" i="8"/>
  <c r="J28" i="8"/>
  <c r="K28" i="8"/>
  <c r="L28" i="8"/>
  <c r="M28" i="8"/>
  <c r="N28" i="8"/>
  <c r="C28" i="8"/>
  <c r="N31" i="9"/>
  <c r="P31" i="9"/>
  <c r="L31" i="9"/>
  <c r="N30" i="9"/>
  <c r="P30" i="9"/>
  <c r="L30" i="9"/>
  <c r="P28" i="9"/>
  <c r="N28" i="9"/>
  <c r="L28" i="9"/>
  <c r="P27" i="9"/>
  <c r="N27" i="9"/>
  <c r="L27" i="9"/>
  <c r="D28" i="9"/>
  <c r="E28" i="9"/>
  <c r="F28" i="9"/>
  <c r="G28" i="9"/>
  <c r="H28" i="9"/>
  <c r="C28" i="9"/>
  <c r="F16" i="23"/>
  <c r="F28" i="23" s="1"/>
  <c r="M27" i="23" s="1"/>
  <c r="E16" i="23"/>
  <c r="E28" i="23" s="1"/>
  <c r="D16" i="23"/>
  <c r="D28" i="23" s="1"/>
  <c r="C16" i="23"/>
  <c r="C28" i="23" s="1"/>
  <c r="F16" i="18"/>
  <c r="E16" i="18"/>
  <c r="D16" i="18"/>
  <c r="C16" i="18"/>
  <c r="C28" i="24" l="1"/>
  <c r="F20" i="24"/>
  <c r="F28" i="24"/>
  <c r="E28" i="24"/>
  <c r="C29" i="24"/>
  <c r="E29" i="24"/>
  <c r="F29" i="24"/>
  <c r="G28" i="24"/>
  <c r="H28" i="24"/>
  <c r="I27" i="23"/>
  <c r="M28" i="23"/>
  <c r="K27" i="23"/>
  <c r="I28" i="23"/>
  <c r="I30" i="23" s="1"/>
  <c r="D20" i="24"/>
  <c r="D28" i="24" s="1"/>
  <c r="M30" i="23"/>
  <c r="K30" i="23"/>
  <c r="P30" i="21"/>
  <c r="R30" i="21"/>
  <c r="T30" i="21"/>
  <c r="N30" i="19"/>
  <c r="L30" i="19"/>
  <c r="R37" i="16"/>
  <c r="R28" i="16"/>
  <c r="R30" i="16" s="1"/>
  <c r="X30" i="16"/>
  <c r="X30" i="15"/>
  <c r="R30" i="15"/>
  <c r="R28" i="15"/>
  <c r="V28" i="15"/>
  <c r="V30" i="15" s="1"/>
  <c r="U30" i="13"/>
  <c r="S30" i="13"/>
  <c r="Q30" i="13"/>
  <c r="V30" i="8"/>
  <c r="G29" i="24" l="1"/>
  <c r="G9" i="24" s="1"/>
  <c r="G21" i="24"/>
  <c r="G5" i="24"/>
  <c r="G7" i="24"/>
  <c r="G11" i="24"/>
  <c r="G22" i="24"/>
  <c r="G26" i="24"/>
  <c r="G6" i="24"/>
  <c r="G10" i="24"/>
  <c r="G24" i="24"/>
  <c r="G4" i="24"/>
  <c r="G8" i="24"/>
  <c r="G25" i="24"/>
  <c r="D29" i="24"/>
  <c r="E22" i="24"/>
  <c r="E26" i="24"/>
  <c r="E6" i="24"/>
  <c r="E10" i="24"/>
  <c r="E4" i="24"/>
  <c r="E8" i="24"/>
  <c r="E25" i="24"/>
  <c r="E5" i="24"/>
  <c r="E9" i="24"/>
  <c r="E24" i="24"/>
  <c r="E21" i="24"/>
  <c r="E3" i="24"/>
  <c r="E23" i="24"/>
  <c r="E7" i="24"/>
  <c r="E11" i="24"/>
  <c r="C3" i="24"/>
  <c r="C25" i="24"/>
  <c r="C5" i="24"/>
  <c r="C9" i="24"/>
  <c r="C21" i="24"/>
  <c r="C23" i="24"/>
  <c r="C24" i="24"/>
  <c r="C4" i="24"/>
  <c r="C8" i="24"/>
  <c r="C22" i="24"/>
  <c r="C26" i="24"/>
  <c r="C6" i="24"/>
  <c r="C10" i="24"/>
  <c r="C7" i="24"/>
  <c r="C11" i="24"/>
  <c r="F23" i="24"/>
  <c r="F7" i="24"/>
  <c r="F11" i="24"/>
  <c r="F3" i="24"/>
  <c r="F24" i="24"/>
  <c r="F22" i="24"/>
  <c r="F26" i="24"/>
  <c r="F6" i="24"/>
  <c r="F10" i="24"/>
  <c r="F4" i="24"/>
  <c r="F8" i="24"/>
  <c r="F25" i="24"/>
  <c r="F5" i="24"/>
  <c r="F9" i="24"/>
  <c r="F21" i="24"/>
  <c r="H29" i="24"/>
  <c r="F31" i="24" l="1"/>
  <c r="G23" i="24"/>
  <c r="G3" i="24"/>
  <c r="G31" i="24"/>
  <c r="H24" i="24"/>
  <c r="H4" i="24"/>
  <c r="H8" i="24"/>
  <c r="H21" i="24"/>
  <c r="H23" i="24"/>
  <c r="H7" i="24"/>
  <c r="H11" i="24"/>
  <c r="H9" i="24"/>
  <c r="H22" i="24"/>
  <c r="H26" i="24"/>
  <c r="H6" i="24"/>
  <c r="H10" i="24"/>
  <c r="H25" i="24"/>
  <c r="H5" i="24"/>
  <c r="H3" i="24"/>
  <c r="E31" i="24"/>
  <c r="C31" i="24"/>
  <c r="D22" i="24"/>
  <c r="D26" i="24"/>
  <c r="D6" i="24"/>
  <c r="D10" i="24"/>
  <c r="D21" i="24"/>
  <c r="D23" i="24"/>
  <c r="D11" i="24"/>
  <c r="D7" i="24"/>
  <c r="D25" i="24"/>
  <c r="D5" i="24"/>
  <c r="D9" i="24"/>
  <c r="D3" i="24"/>
  <c r="D24" i="24"/>
  <c r="D4" i="24"/>
  <c r="D8" i="24"/>
  <c r="H31" i="24" l="1"/>
  <c r="D31" i="24"/>
</calcChain>
</file>

<file path=xl/sharedStrings.xml><?xml version="1.0" encoding="utf-8"?>
<sst xmlns="http://schemas.openxmlformats.org/spreadsheetml/2006/main" count="792" uniqueCount="97">
  <si>
    <t>hodiny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</si>
  <si>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</si>
  <si>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</si>
  <si>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</si>
  <si>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</si>
  <si>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</si>
  <si>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</si>
  <si>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</si>
  <si>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</si>
  <si>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</si>
  <si>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</si>
  <si>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</si>
  <si>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</si>
  <si>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13-14</t>
  </si>
  <si>
    <t>14-15</t>
  </si>
  <si>
    <t>15-16</t>
  </si>
  <si>
    <t>16-17</t>
  </si>
  <si>
    <t>17-18</t>
  </si>
  <si>
    <t>18-19</t>
  </si>
  <si>
    <t>19-20</t>
  </si>
  <si>
    <t>21-22</t>
  </si>
  <si>
    <t>22-23</t>
  </si>
  <si>
    <t>23-24</t>
  </si>
  <si>
    <t>12-13</t>
  </si>
  <si>
    <t>20 21</t>
  </si>
  <si>
    <t>CELKEM</t>
  </si>
  <si>
    <t>počet nasčítaných hodin</t>
  </si>
  <si>
    <t>1--&gt;2</t>
  </si>
  <si>
    <t>1--&gt;3</t>
  </si>
  <si>
    <t>2--&gt;1</t>
  </si>
  <si>
    <t>2--&gt;3</t>
  </si>
  <si>
    <t>3--&gt;1</t>
  </si>
  <si>
    <t>3--&gt;2</t>
  </si>
  <si>
    <t>1--&gt;4</t>
  </si>
  <si>
    <t>2--&gt;4</t>
  </si>
  <si>
    <t>3--&gt;4</t>
  </si>
  <si>
    <t>4--&gt;2</t>
  </si>
  <si>
    <t>4--&gt;3</t>
  </si>
  <si>
    <t>4--&gt;1</t>
  </si>
  <si>
    <t>Bod č. 2</t>
  </si>
  <si>
    <t>3.-4.5.2021</t>
  </si>
  <si>
    <t>Bod č. 1</t>
  </si>
  <si>
    <t>Bod č. 3</t>
  </si>
  <si>
    <t>1--&gt;p</t>
  </si>
  <si>
    <t>2--&gt;p</t>
  </si>
  <si>
    <t>3--&gt;p</t>
  </si>
  <si>
    <t>p--&gt;1</t>
  </si>
  <si>
    <t>p--&gt;2</t>
  </si>
  <si>
    <t>p--&gt;3</t>
  </si>
  <si>
    <t>Bod č. 17</t>
  </si>
  <si>
    <t>4.-5.5.2021</t>
  </si>
  <si>
    <t>Bod č. 15</t>
  </si>
  <si>
    <t>Bod č. 14</t>
  </si>
  <si>
    <t>P příjezd</t>
  </si>
  <si>
    <t>P výjezd</t>
  </si>
  <si>
    <t>Bod č. 13</t>
  </si>
  <si>
    <t>Bod č. 12</t>
  </si>
  <si>
    <t>Vjezd do Okružní (3)</t>
  </si>
  <si>
    <t>Výjezd z Okružní (3)</t>
  </si>
  <si>
    <t>Bod č. 11</t>
  </si>
  <si>
    <t>3 vjezd</t>
  </si>
  <si>
    <t>3 výjezd</t>
  </si>
  <si>
    <t>Bod č. 10</t>
  </si>
  <si>
    <t>Bod č. 9</t>
  </si>
  <si>
    <t>5--&gt;4</t>
  </si>
  <si>
    <t>6--&gt;4</t>
  </si>
  <si>
    <t>4--&gt;6</t>
  </si>
  <si>
    <t>Bod č. 8</t>
  </si>
  <si>
    <t>Bod č. 7</t>
  </si>
  <si>
    <t>1--&gt;P</t>
  </si>
  <si>
    <t>2--&gt;P</t>
  </si>
  <si>
    <t>Bod č. 6</t>
  </si>
  <si>
    <t>3--&gt;1 1</t>
  </si>
  <si>
    <t>Bod č. 5</t>
  </si>
  <si>
    <t>1--&gt;5</t>
  </si>
  <si>
    <t>1--&gt;6</t>
  </si>
  <si>
    <t>2--&gt;5</t>
  </si>
  <si>
    <t>2--&gt;6</t>
  </si>
  <si>
    <t>3--&gt;5</t>
  </si>
  <si>
    <t>3--&gt;6</t>
  </si>
  <si>
    <t>5--&gt;1</t>
  </si>
  <si>
    <t>5--&gt;2</t>
  </si>
  <si>
    <t>5--&gt;3</t>
  </si>
  <si>
    <t>5--&gt;6</t>
  </si>
  <si>
    <t>6--&gt;1</t>
  </si>
  <si>
    <t>6--&gt;2</t>
  </si>
  <si>
    <t>6--&gt;3</t>
  </si>
  <si>
    <t>Bod č. 4</t>
  </si>
  <si>
    <t>2--&gt;2</t>
  </si>
  <si>
    <t>3--&gt;P</t>
  </si>
  <si>
    <t>Z</t>
  </si>
  <si>
    <t>Do</t>
  </si>
  <si>
    <t>celk.</t>
  </si>
  <si>
    <t>P</t>
  </si>
  <si>
    <t>1 z (3)</t>
  </si>
  <si>
    <t>1 do (3)</t>
  </si>
  <si>
    <t>Bod č.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</si>
</sst>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14" fontId="2" fillId="0" borderId="0" xfId="0" applyNumberFormat="1" applyFont="1"/>
    <xf numFmtId="0" fontId="0" fillId="0" borderId="0" xfId="0" applyAlignment="1">
      <alignment horizontal="center"/>
    </xf>
    <xf numFmtId="1" fontId="1" fillId="6" borderId="11" xfId="0" applyNumberFormat="1" applyFont="1" applyFill="1" applyBorder="1" applyAlignment="1">
      <alignment horizontal="center" vertical="center"/>
    </xf>
    <xf numFmtId="1" fontId="1" fillId="6" borderId="2" xfId="0" applyNumberFormat="1" applyFont="1" applyFill="1" applyBorder="1" applyAlignment="1">
      <alignment horizontal="center" vertical="center"/>
    </xf>
    <xf numFmtId="1" fontId="1" fillId="6" borderId="4" xfId="0" applyNumberFormat="1" applyFont="1" applyFill="1" applyBorder="1" applyAlignment="1">
      <alignment horizontal="center" vertical="center"/>
    </xf>
    <xf numFmtId="1" fontId="1" fillId="6" borderId="9" xfId="0" applyNumberFormat="1" applyFont="1" applyFill="1" applyBorder="1" applyAlignment="1">
      <alignment horizontal="center" vertical="center"/>
    </xf>
    <xf numFmtId="1" fontId="1" fillId="6" borderId="12" xfId="0" applyNumberFormat="1" applyFont="1" applyFill="1" applyBorder="1" applyAlignment="1">
      <alignment horizontal="center" vertical="center"/>
    </xf>
    <xf numFmtId="1" fontId="1" fillId="6" borderId="18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1" fontId="1" fillId="6" borderId="20" xfId="0" applyNumberFormat="1" applyFont="1" applyFill="1" applyBorder="1" applyAlignment="1">
      <alignment horizontal="center" vertical="center"/>
    </xf>
    <xf numFmtId="1" fontId="1" fillId="6" borderId="6" xfId="0" applyNumberFormat="1" applyFont="1" applyFill="1" applyBorder="1" applyAlignment="1">
      <alignment horizontal="center" vertical="center"/>
    </xf>
    <xf numFmtId="1" fontId="0" fillId="6" borderId="1" xfId="0" applyNumberFormat="1" applyFont="1" applyFill="1" applyBorder="1" applyAlignment="1">
      <alignment horizontal="center" vertical="center"/>
    </xf>
    <xf numFmtId="1" fontId="0" fillId="6" borderId="2" xfId="0" applyNumberFormat="1" applyFont="1" applyFill="1" applyBorder="1" applyAlignment="1">
      <alignment horizontal="center" vertical="center"/>
    </xf>
    <xf numFmtId="1" fontId="0" fillId="6" borderId="20" xfId="0" applyNumberFormat="1" applyFont="1" applyFill="1" applyBorder="1" applyAlignment="1">
      <alignment horizontal="center" vertical="center"/>
    </xf>
    <xf numFmtId="1" fontId="0" fillId="6" borderId="6" xfId="0" applyNumberFormat="1" applyFont="1" applyFill="1" applyBorder="1" applyAlignment="1">
      <alignment horizontal="center" vertical="center"/>
    </xf>
    <xf numFmtId="1" fontId="1" fillId="6" borderId="3" xfId="0" applyNumberFormat="1" applyFont="1" applyFill="1" applyBorder="1" applyAlignment="1">
      <alignment horizontal="center" vertical="center"/>
    </xf>
    <xf numFmtId="1" fontId="1" fillId="6" borderId="21" xfId="0" applyNumberFormat="1" applyFont="1" applyFill="1" applyBorder="1" applyAlignment="1">
      <alignment horizontal="center" vertical="center"/>
    </xf>
    <xf numFmtId="1" fontId="1" fillId="6" borderId="8" xfId="0" applyNumberFormat="1" applyFont="1" applyFill="1" applyBorder="1" applyAlignment="1">
      <alignment horizontal="center" vertical="center"/>
    </xf>
    <xf numFmtId="1" fontId="1" fillId="6" borderId="17" xfId="0" applyNumberFormat="1" applyFont="1" applyFill="1" applyBorder="1" applyAlignment="1">
      <alignment horizontal="center" vertical="center"/>
    </xf>
    <xf numFmtId="1" fontId="1" fillId="6" borderId="22" xfId="0" applyNumberFormat="1" applyFont="1" applyFill="1" applyBorder="1" applyAlignment="1">
      <alignment horizontal="center" vertical="center"/>
    </xf>
    <xf numFmtId="1" fontId="0" fillId="6" borderId="22" xfId="0" applyNumberFormat="1" applyFont="1" applyFill="1" applyBorder="1" applyAlignment="1">
      <alignment horizontal="center" vertical="center"/>
    </xf>
    <xf numFmtId="1" fontId="1" fillId="6" borderId="23" xfId="0" applyNumberFormat="1" applyFont="1" applyFill="1" applyBorder="1" applyAlignment="1">
      <alignment horizontal="center" vertical="center"/>
    </xf>
    <xf numFmtId="1" fontId="4" fillId="2" borderId="14" xfId="0" applyNumberFormat="1" applyFont="1" applyFill="1" applyBorder="1" applyAlignment="1">
      <alignment horizontal="center" vertical="center"/>
    </xf>
    <xf numFmtId="1" fontId="4" fillId="4" borderId="13" xfId="0" applyNumberFormat="1" applyFont="1" applyFill="1" applyBorder="1" applyAlignment="1">
      <alignment horizontal="center" vertical="center" wrapText="1"/>
    </xf>
    <xf numFmtId="1" fontId="4" fillId="4" borderId="19" xfId="0" applyNumberFormat="1" applyFont="1" applyFill="1" applyBorder="1" applyAlignment="1">
      <alignment horizontal="center" vertical="center" wrapText="1"/>
    </xf>
    <xf numFmtId="1" fontId="4" fillId="4" borderId="16" xfId="0" applyNumberFormat="1" applyFont="1" applyFill="1" applyBorder="1" applyAlignment="1">
      <alignment horizontal="center" vertical="center" wrapText="1"/>
    </xf>
    <xf numFmtId="1" fontId="4" fillId="7" borderId="13" xfId="0" applyNumberFormat="1" applyFont="1" applyFill="1" applyBorder="1" applyAlignment="1">
      <alignment horizontal="center" vertical="center" wrapText="1"/>
    </xf>
    <xf numFmtId="1" fontId="4" fillId="7" borderId="19" xfId="0" applyNumberFormat="1" applyFont="1" applyFill="1" applyBorder="1" applyAlignment="1">
      <alignment horizontal="center" vertical="center" wrapText="1"/>
    </xf>
    <xf numFmtId="1" fontId="4" fillId="7" borderId="15" xfId="0" applyNumberFormat="1" applyFont="1" applyFill="1" applyBorder="1" applyAlignment="1">
      <alignment horizontal="center" vertical="center" wrapText="1"/>
    </xf>
    <xf numFmtId="1" fontId="4" fillId="8" borderId="13" xfId="0" applyNumberFormat="1" applyFont="1" applyFill="1" applyBorder="1" applyAlignment="1">
      <alignment horizontal="center" vertical="center" wrapText="1"/>
    </xf>
    <xf numFmtId="1" fontId="4" fillId="8" borderId="19" xfId="0" applyNumberFormat="1" applyFont="1" applyFill="1" applyBorder="1" applyAlignment="1">
      <alignment horizontal="center" vertical="center" wrapText="1"/>
    </xf>
    <xf numFmtId="1" fontId="4" fillId="8" borderId="15" xfId="0" applyNumberFormat="1" applyFont="1" applyFill="1" applyBorder="1" applyAlignment="1">
      <alignment horizontal="center" vertical="center" wrapText="1"/>
    </xf>
    <xf numFmtId="1" fontId="4" fillId="5" borderId="24" xfId="0" applyNumberFormat="1" applyFont="1" applyFill="1" applyBorder="1" applyAlignment="1">
      <alignment horizontal="center" vertical="center" wrapText="1"/>
    </xf>
    <xf numFmtId="1" fontId="4" fillId="5" borderId="19" xfId="0" applyNumberFormat="1" applyFont="1" applyFill="1" applyBorder="1" applyAlignment="1">
      <alignment horizontal="center" vertical="center" wrapText="1"/>
    </xf>
    <xf numFmtId="1" fontId="4" fillId="5" borderId="15" xfId="0" applyNumberFormat="1" applyFont="1" applyFill="1" applyBorder="1" applyAlignment="1">
      <alignment horizontal="center" vertical="center" wrapText="1"/>
    </xf>
    <xf numFmtId="1" fontId="3" fillId="3" borderId="10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" fontId="0" fillId="0" borderId="0" xfId="0" applyNumberFormat="1"/>
    <xf numFmtId="1" fontId="4" fillId="8" borderId="25" xfId="0" applyNumberFormat="1" applyFont="1" applyFill="1" applyBorder="1" applyAlignment="1">
      <alignment horizontal="center" vertical="center" wrapText="1"/>
    </xf>
    <xf numFmtId="1" fontId="1" fillId="6" borderId="26" xfId="0" applyNumberFormat="1" applyFont="1" applyFill="1" applyBorder="1" applyAlignment="1">
      <alignment horizontal="center" vertical="center"/>
    </xf>
    <xf numFmtId="1" fontId="1" fillId="6" borderId="27" xfId="0" applyNumberFormat="1" applyFont="1" applyFill="1" applyBorder="1" applyAlignment="1">
      <alignment horizontal="center" vertical="center"/>
    </xf>
    <xf numFmtId="1" fontId="0" fillId="6" borderId="27" xfId="0" applyNumberFormat="1" applyFont="1" applyFill="1" applyBorder="1" applyAlignment="1">
      <alignment horizontal="center" vertical="center"/>
    </xf>
    <xf numFmtId="1" fontId="1" fillId="6" borderId="28" xfId="0" applyNumberFormat="1" applyFont="1" applyFill="1" applyBorder="1" applyAlignment="1">
      <alignment horizontal="center" vertical="center"/>
    </xf>
    <xf numFmtId="1" fontId="4" fillId="4" borderId="25" xfId="0" applyNumberFormat="1" applyFont="1" applyFill="1" applyBorder="1" applyAlignment="1">
      <alignment horizontal="center" vertical="center" wrapText="1"/>
    </xf>
    <xf numFmtId="1" fontId="4" fillId="8" borderId="16" xfId="0" applyNumberFormat="1" applyFont="1" applyFill="1" applyBorder="1" applyAlignment="1">
      <alignment horizontal="center" vertical="center" wrapText="1"/>
    </xf>
    <xf numFmtId="1" fontId="4" fillId="5" borderId="13" xfId="0" applyNumberFormat="1" applyFont="1" applyFill="1" applyBorder="1" applyAlignment="1">
      <alignment horizontal="center" vertical="center" wrapText="1"/>
    </xf>
    <xf numFmtId="1" fontId="4" fillId="4" borderId="15" xfId="0" applyNumberFormat="1" applyFont="1" applyFill="1" applyBorder="1" applyAlignment="1">
      <alignment horizontal="center" vertical="center" wrapText="1"/>
    </xf>
    <xf numFmtId="1" fontId="0" fillId="6" borderId="5" xfId="0" applyNumberFormat="1" applyFont="1" applyFill="1" applyBorder="1" applyAlignment="1">
      <alignment horizontal="center" vertical="center"/>
    </xf>
    <xf numFmtId="1" fontId="1" fillId="6" borderId="29" xfId="0" applyNumberFormat="1" applyFont="1" applyFill="1" applyBorder="1" applyAlignment="1">
      <alignment horizontal="center" vertical="center"/>
    </xf>
    <xf numFmtId="1" fontId="1" fillId="6" borderId="30" xfId="0" applyNumberFormat="1" applyFont="1" applyFill="1" applyBorder="1" applyAlignment="1">
      <alignment horizontal="center" vertical="center"/>
    </xf>
    <xf numFmtId="1" fontId="4" fillId="7" borderId="16" xfId="0" applyNumberFormat="1" applyFont="1" applyFill="1" applyBorder="1" applyAlignment="1">
      <alignment horizontal="center" vertical="center" wrapText="1"/>
    </xf>
    <xf numFmtId="1" fontId="4" fillId="5" borderId="16" xfId="0" applyNumberFormat="1" applyFont="1" applyFill="1" applyBorder="1" applyAlignment="1">
      <alignment horizontal="center" vertical="center" wrapText="1"/>
    </xf>
    <xf numFmtId="1" fontId="4" fillId="9" borderId="19" xfId="0" applyNumberFormat="1" applyFont="1" applyFill="1" applyBorder="1" applyAlignment="1">
      <alignment horizontal="center" vertical="center" wrapText="1"/>
    </xf>
    <xf numFmtId="1" fontId="4" fillId="9" borderId="16" xfId="0" applyNumberFormat="1" applyFont="1" applyFill="1" applyBorder="1" applyAlignment="1">
      <alignment horizontal="center" vertical="center" wrapText="1"/>
    </xf>
    <xf numFmtId="1" fontId="4" fillId="9" borderId="15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4" fillId="8" borderId="31" xfId="0" applyNumberFormat="1" applyFont="1" applyFill="1" applyBorder="1" applyAlignment="1">
      <alignment horizontal="center" vertical="center" wrapText="1"/>
    </xf>
    <xf numFmtId="1" fontId="1" fillId="6" borderId="32" xfId="0" applyNumberFormat="1" applyFont="1" applyFill="1" applyBorder="1" applyAlignment="1">
      <alignment horizontal="center" vertical="center"/>
    </xf>
    <xf numFmtId="1" fontId="1" fillId="6" borderId="33" xfId="0" applyNumberFormat="1" applyFont="1" applyFill="1" applyBorder="1" applyAlignment="1">
      <alignment horizontal="center" vertical="center"/>
    </xf>
    <xf numFmtId="1" fontId="0" fillId="6" borderId="33" xfId="0" applyNumberFormat="1" applyFont="1" applyFill="1" applyBorder="1" applyAlignment="1">
      <alignment horizontal="center" vertical="center"/>
    </xf>
    <xf numFmtId="1" fontId="4" fillId="7" borderId="14" xfId="0" applyNumberFormat="1" applyFont="1" applyFill="1" applyBorder="1" applyAlignment="1">
      <alignment horizontal="center" vertical="center" wrapText="1"/>
    </xf>
    <xf numFmtId="1" fontId="1" fillId="6" borderId="10" xfId="0" applyNumberFormat="1" applyFont="1" applyFill="1" applyBorder="1" applyAlignment="1">
      <alignment horizontal="center" vertical="center"/>
    </xf>
    <xf numFmtId="1" fontId="4" fillId="4" borderId="14" xfId="0" applyNumberFormat="1" applyFont="1" applyFill="1" applyBorder="1" applyAlignment="1">
      <alignment horizontal="center" vertical="center" wrapText="1"/>
    </xf>
    <xf numFmtId="1" fontId="4" fillId="7" borderId="24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1" fontId="1" fillId="6" borderId="34" xfId="0" applyNumberFormat="1" applyFont="1" applyFill="1" applyBorder="1" applyAlignment="1">
      <alignment horizontal="center" vertical="center"/>
    </xf>
    <xf numFmtId="1" fontId="1" fillId="6" borderId="35" xfId="0" applyNumberFormat="1" applyFont="1" applyFill="1" applyBorder="1" applyAlignment="1">
      <alignment horizontal="center" vertical="center"/>
    </xf>
    <xf numFmtId="1" fontId="1" fillId="6" borderId="36" xfId="0" applyNumberFormat="1" applyFont="1" applyFill="1" applyBorder="1" applyAlignment="1">
      <alignment horizontal="center" vertical="center"/>
    </xf>
    <xf numFmtId="1" fontId="4" fillId="8" borderId="24" xfId="0" applyNumberFormat="1" applyFont="1" applyFill="1" applyBorder="1" applyAlignment="1">
      <alignment horizontal="center" vertical="center" wrapText="1"/>
    </xf>
    <xf numFmtId="1" fontId="3" fillId="0" borderId="0" xfId="0" applyNumberFormat="1" applyFont="1"/>
    <xf numFmtId="1" fontId="4" fillId="9" borderId="13" xfId="0" applyNumberFormat="1" applyFont="1" applyFill="1" applyBorder="1" applyAlignment="1">
      <alignment horizontal="center" vertical="center" wrapText="1"/>
    </xf>
    <xf numFmtId="0" fontId="0" fillId="0" borderId="20" xfId="0" applyBorder="1"/>
    <xf numFmtId="1" fontId="0" fillId="0" borderId="20" xfId="0" applyNumberFormat="1" applyBorder="1"/>
    <xf numFmtId="1" fontId="3" fillId="0" borderId="20" xfId="0" applyNumberFormat="1" applyFont="1" applyBorder="1"/>
    <xf numFmtId="1" fontId="5" fillId="0" borderId="20" xfId="0" applyNumberFormat="1" applyFont="1" applyBorder="1"/>
    <xf numFmtId="0" fontId="0" fillId="0" borderId="0" xfId="0" applyBorder="1"/>
    <xf numFmtId="1" fontId="0" fillId="0" borderId="0" xfId="0" applyNumberFormat="1" applyFill="1" applyBorder="1"/>
    <xf numFmtId="1" fontId="0" fillId="0" borderId="0" xfId="0" applyNumberFormat="1" applyBorder="1"/>
    <xf numFmtId="1" fontId="5" fillId="0" borderId="0" xfId="0" applyNumberFormat="1" applyFont="1" applyBorder="1"/>
    <xf numFmtId="9" fontId="0" fillId="0" borderId="0" xfId="0" applyNumberFormat="1"/>
    <xf numFmtId="1" fontId="0" fillId="6" borderId="1" xfId="0" applyNumberFormat="1" applyFill="1" applyBorder="1" applyAlignment="1">
      <alignment horizontal="center" vertical="center"/>
    </xf>
    <xf numFmtId="1" fontId="0" fillId="6" borderId="20" xfId="0" applyNumberFormat="1" applyFill="1" applyBorder="1" applyAlignment="1">
      <alignment horizontal="center" vertical="center"/>
    </xf>
    <xf numFmtId="1" fontId="0" fillId="6" borderId="2" xfId="0" applyNumberFormat="1" applyFill="1" applyBorder="1" applyAlignment="1">
      <alignment horizontal="center" vertical="center"/>
    </xf>
    <xf numFmtId="1" fontId="4" fillId="7" borderId="37" xfId="0" applyNumberFormat="1" applyFont="1" applyFill="1" applyBorder="1" applyAlignment="1">
      <alignment horizontal="center" vertical="center" wrapText="1"/>
    </xf>
    <xf numFmtId="1" fontId="4" fillId="8" borderId="14" xfId="0" applyNumberFormat="1" applyFont="1" applyFill="1" applyBorder="1" applyAlignment="1">
      <alignment horizontal="center" vertical="center" wrapText="1"/>
    </xf>
    <xf numFmtId="1" fontId="4" fillId="10" borderId="14" xfId="0" applyNumberFormat="1" applyFont="1" applyFill="1" applyBorder="1" applyAlignment="1">
      <alignment horizontal="center" vertical="center" wrapText="1"/>
    </xf>
    <xf numFmtId="1" fontId="4" fillId="10" borderId="15" xfId="0" applyNumberFormat="1" applyFont="1" applyFill="1" applyBorder="1" applyAlignment="1">
      <alignment horizontal="center" vertical="center" wrapText="1"/>
    </xf>
    <xf numFmtId="1" fontId="1" fillId="6" borderId="38" xfId="0" applyNumberFormat="1" applyFont="1" applyFill="1" applyBorder="1" applyAlignment="1">
      <alignment horizontal="center" vertical="center"/>
    </xf>
    <xf numFmtId="1" fontId="1" fillId="6" borderId="5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 vertical="center"/>
    </xf>
    <xf numFmtId="1" fontId="0" fillId="6" borderId="5" xfId="0" applyNumberFormat="1" applyFill="1" applyBorder="1" applyAlignment="1">
      <alignment horizontal="center" vertical="center"/>
    </xf>
    <xf numFmtId="1" fontId="0" fillId="6" borderId="39" xfId="0" applyNumberFormat="1" applyFill="1" applyBorder="1" applyAlignment="1">
      <alignment horizontal="center" vertical="center"/>
    </xf>
    <xf numFmtId="1" fontId="1" fillId="6" borderId="7" xfId="0" applyNumberFormat="1" applyFont="1" applyFill="1" applyBorder="1" applyAlignment="1">
      <alignment horizontal="center" vertical="center"/>
    </xf>
    <xf numFmtId="1" fontId="1" fillId="6" borderId="40" xfId="0" applyNumberFormat="1" applyFont="1" applyFill="1" applyBorder="1" applyAlignment="1">
      <alignment horizontal="center" vertical="center"/>
    </xf>
    <xf numFmtId="1" fontId="7" fillId="6" borderId="1" xfId="0" applyNumberFormat="1" applyFont="1" applyFill="1" applyBorder="1" applyAlignment="1">
      <alignment horizontal="center" vertical="center"/>
    </xf>
    <xf numFmtId="1" fontId="7" fillId="6" borderId="20" xfId="0" applyNumberFormat="1" applyFont="1" applyFill="1" applyBorder="1" applyAlignment="1">
      <alignment horizontal="center" vertical="center"/>
    </xf>
    <xf numFmtId="1" fontId="7" fillId="6" borderId="2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6" fillId="6" borderId="20" xfId="0" applyNumberFormat="1" applyFont="1" applyFill="1" applyBorder="1" applyAlignment="1">
      <alignment horizontal="center" vertical="center"/>
    </xf>
    <xf numFmtId="1" fontId="6" fillId="6" borderId="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131082</xdr:colOff>
      <xdr:row>1</xdr:row>
      <xdr:rowOff>717094</xdr:rowOff>
    </xdr:from>
    <xdr:to>
      <xdr:col>13</xdr:col>
      <xdr:colOff>29394</xdr:colOff>
      <xdr:row>18</xdr:row>
      <xdr:rowOff>95250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428B5BE-AB9D-44ED-BC26-6C9D433FC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1307" y="964744"/>
          <a:ext cx="2336712" cy="3197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457200</xdr:colOff>
      <xdr:row>4</xdr:row>
      <xdr:rowOff>47625</xdr:rowOff>
    </xdr:from>
    <xdr:to>
      <xdr:col>18</xdr:col>
      <xdr:colOff>133350</xdr:colOff>
      <xdr:row>15</xdr:row>
      <xdr:rowOff>19050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13D917F-C06B-491C-A35D-864D2D2C59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1257300"/>
          <a:ext cx="4552950" cy="2066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3</xdr:row>
      <xdr:rowOff>9526</xdr:rowOff>
    </xdr:from>
    <xdr:to>
      <xdr:col>12</xdr:col>
      <xdr:colOff>239989</xdr:colOff>
      <xdr:row>14</xdr:row>
      <xdr:rowOff>161926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B3E0933-A253-40FC-8778-1FF9BF80A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1219201"/>
          <a:ext cx="3354664" cy="2247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3</xdr:row>
      <xdr:rowOff>0</xdr:rowOff>
    </xdr:from>
    <xdr:to>
      <xdr:col>12</xdr:col>
      <xdr:colOff>142875</xdr:colOff>
      <xdr:row>19</xdr:row>
      <xdr:rowOff>180975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5893338-3F48-4FE3-9058-16028A32A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1209675"/>
          <a:ext cx="3429000" cy="322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4</xdr:row>
      <xdr:rowOff>28575</xdr:rowOff>
    </xdr:from>
    <xdr:to>
      <xdr:col>9</xdr:col>
      <xdr:colOff>133350</xdr:colOff>
      <xdr:row>16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9F5C936-0656-408F-B6B5-A2C9BEB50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1428750"/>
          <a:ext cx="2543175" cy="2400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411956</xdr:colOff>
      <xdr:row>3</xdr:row>
      <xdr:rowOff>100012</xdr:rowOff>
    </xdr:from>
    <xdr:to>
      <xdr:col>16</xdr:col>
      <xdr:colOff>183356</xdr:colOff>
      <xdr:row>15</xdr:row>
      <xdr:rowOff>71437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703139-F57D-4C9C-836A-5A27CC5E1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6362" y="1314450"/>
          <a:ext cx="3414713" cy="2257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314325</xdr:colOff>
      <xdr:row>3</xdr:row>
      <xdr:rowOff>66675</xdr:rowOff>
    </xdr:from>
    <xdr:to>
      <xdr:col>15</xdr:col>
      <xdr:colOff>161925</xdr:colOff>
      <xdr:row>15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7853ABC-D56F-4938-A5F7-980FBC0F5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1276350"/>
          <a:ext cx="4114800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112395</xdr:colOff>
      <xdr:row>1</xdr:row>
      <xdr:rowOff>721995</xdr:rowOff>
    </xdr:from>
    <xdr:to>
      <xdr:col>14</xdr:col>
      <xdr:colOff>515736</xdr:colOff>
      <xdr:row>11</xdr:row>
      <xdr:rowOff>151859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BC5FA9B-9E72-42FA-BD7F-CE6CBEC95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1355" y="958215"/>
          <a:ext cx="2232141" cy="181492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161925</xdr:colOff>
      <xdr:row>1</xdr:row>
      <xdr:rowOff>495300</xdr:rowOff>
    </xdr:from>
    <xdr:ext cx="2572109" cy="3823867"/>
    <xdr:pic>
      <xdr:nvPicPr>
        <xdr:cNvPr id="2" name="Obrázek 1" descr="4">
          <a:extLst>
            <a:ext uri="{FF2B5EF4-FFF2-40B4-BE49-F238E27FC236}">
              <a16:creationId xmlns:a16="http://schemas.microsoft.com/office/drawing/2014/main" id="{E9A16975-0027-4489-9CD1-E684F9A743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56305" y="731520"/>
          <a:ext cx="2572109" cy="3823867"/>
        </a:xfrm>
        <a:prstGeom prst="rect">
          <a:avLst/>
        </a:prstGeom>
      </xdr:spPr>
    </xdr:pic>
    <xdr:clientData/>
  </xdr:oneCellAnchor>
  <xdr:oneCellAnchor>
    <xdr:from>
      <xdr:col>13</xdr:col>
      <xdr:colOff>342901</xdr:colOff>
      <xdr:row>1</xdr:row>
      <xdr:rowOff>342900</xdr:rowOff>
    </xdr:from>
    <xdr:ext cx="342900" cy="530658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3B72F0B7-D241-4D1E-A79E-524B12F9133D}"/>
            </a:ext>
          </a:extLst>
        </xdr:cNvPr>
        <xdr:cNvSpPr txBox="1"/>
      </xdr:nvSpPr>
      <xdr:spPr>
        <a:xfrm>
          <a:off x="16946881" y="579120"/>
          <a:ext cx="342900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 sz="2800" b="1"/>
            <a:t>4</a:t>
          </a:r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152400</xdr:colOff>
      <xdr:row>1</xdr:row>
      <xdr:rowOff>428625</xdr:rowOff>
    </xdr:from>
    <xdr:to>
      <xdr:col>11</xdr:col>
      <xdr:colOff>286109</xdr:colOff>
      <xdr:row>21</xdr:row>
      <xdr:rowOff>38632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EA6FF49-7562-41B0-8D06-EFB376935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676275"/>
          <a:ext cx="2572109" cy="38105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429391</xdr:colOff>
      <xdr:row>1</xdr:row>
      <xdr:rowOff>110140</xdr:rowOff>
    </xdr:from>
    <xdr:to>
      <xdr:col>22</xdr:col>
      <xdr:colOff>186121</xdr:colOff>
      <xdr:row>23</xdr:row>
      <xdr:rowOff>109555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EF532FA-B99F-4BE1-9AF7-92AFF0543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1201" y="351002"/>
          <a:ext cx="4048454" cy="44663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757</xdr:colOff>
      <xdr:row>4</xdr:row>
      <xdr:rowOff>139246</xdr:rowOff>
    </xdr:from>
    <xdr:to>
      <xdr:col>21</xdr:col>
      <xdr:colOff>493496</xdr:colOff>
      <xdr:row>21</xdr:row>
      <xdr:rowOff>48532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411F366-5EA0-4E36-BB78-BE48DBC11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0482" y="1348921"/>
          <a:ext cx="4150339" cy="31477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206376</xdr:colOff>
      <xdr:row>2</xdr:row>
      <xdr:rowOff>116417</xdr:rowOff>
    </xdr:from>
    <xdr:to>
      <xdr:col>28</xdr:col>
      <xdr:colOff>140759</xdr:colOff>
      <xdr:row>23</xdr:row>
      <xdr:rowOff>59267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649FB9D-520C-4778-8471-DEA08323B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43945" y="910167"/>
          <a:ext cx="3215217" cy="3832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593615</xdr:colOff>
      <xdr:row>3</xdr:row>
      <xdr:rowOff>10431</xdr:rowOff>
    </xdr:from>
    <xdr:to>
      <xdr:col>31</xdr:col>
      <xdr:colOff>241190</xdr:colOff>
      <xdr:row>22</xdr:row>
      <xdr:rowOff>34337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4616666-4369-480C-8231-CE8115EE8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29948" y="994681"/>
          <a:ext cx="3330575" cy="3442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514350</xdr:colOff>
      <xdr:row>4</xdr:row>
      <xdr:rowOff>123825</xdr:rowOff>
    </xdr:from>
    <xdr:to>
      <xdr:col>15</xdr:col>
      <xdr:colOff>409575</xdr:colOff>
      <xdr:row>17</xdr:row>
      <xdr:rowOff>85725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27BEDEF-A914-48B0-8B6E-576795F1C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0" y="1524000"/>
          <a:ext cx="2333625" cy="243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188118</xdr:colOff>
      <xdr:row>6</xdr:row>
      <xdr:rowOff>7865</xdr:rowOff>
    </xdr:from>
    <xdr:to>
      <xdr:col>18</xdr:col>
      <xdr:colOff>119061</xdr:colOff>
      <xdr:row>19</xdr:row>
      <xdr:rowOff>164309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AE03DF3-ECE3-4B51-84EB-E07A6C43D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4" y="1603303"/>
          <a:ext cx="3574256" cy="2632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4</xdr:row>
      <xdr:rowOff>38099</xdr:rowOff>
    </xdr:from>
    <xdr:to>
      <xdr:col>19</xdr:col>
      <xdr:colOff>571500</xdr:colOff>
      <xdr:row>21</xdr:row>
      <xdr:rowOff>98830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A977C51-FCDC-4969-8431-F07AC8D60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1247774"/>
          <a:ext cx="3324225" cy="32992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18957</xdr:colOff>
      <xdr:row>1</xdr:row>
      <xdr:rowOff>32535</xdr:rowOff>
    </xdr:from>
    <xdr:to>
      <xdr:col>24</xdr:col>
      <xdr:colOff>413163</xdr:colOff>
      <xdr:row>17</xdr:row>
      <xdr:rowOff>26659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8CB7F75-0671-4C78-A1E6-F074D2062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7951" y="279938"/>
          <a:ext cx="5243296" cy="3358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918F7-DBC2-4F72-B74F-AD04CA8A49A3}">
  <dimension ref="A1:P31"/>
  <sheetViews>
    <sheetView tabSelected="1" zoomScaleNormal="100" workbookViewId="0">
      <selection activeCell="T20" sqref="T20"/>
    </sheetView>
  </sheetViews>
  <sheetFormatPr defaultRowHeight="14.4" x14ac:dyDescent="0.3"/>
  <cols>
    <col min="1" max="1" width="11" customWidth="1"/>
  </cols>
  <sheetData>
    <row r="1" spans="1:15" ht="18.600000000000001" thickBot="1" x14ac:dyDescent="0.4">
      <c r="A1" s="39" t="s">
        <v>25</v>
      </c>
      <c r="B1" s="1" t="s">
        <v>41</v>
      </c>
    </row>
    <row r="2" spans="1:15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7" t="s">
        <v>29</v>
      </c>
      <c r="F2" s="28" t="s">
        <v>30</v>
      </c>
      <c r="G2" s="30" t="s">
        <v>31</v>
      </c>
      <c r="H2" s="32" t="s">
        <v>32</v>
      </c>
    </row>
    <row r="3" spans="1:15" x14ac:dyDescent="0.3">
      <c r="A3" s="41" t="s">
        <v>40</v>
      </c>
      <c r="B3" s="36" t="s">
        <v>1</v>
      </c>
      <c r="C3" s="6">
        <v>12</v>
      </c>
      <c r="D3" s="8">
        <v>0</v>
      </c>
      <c r="E3" s="6">
        <v>10</v>
      </c>
      <c r="F3" s="8">
        <v>0</v>
      </c>
      <c r="G3" s="6">
        <v>0</v>
      </c>
      <c r="H3" s="3">
        <v>0</v>
      </c>
      <c r="O3" s="42"/>
    </row>
    <row r="4" spans="1:15" x14ac:dyDescent="0.3">
      <c r="A4" s="2"/>
      <c r="B4" s="37" t="s">
        <v>2</v>
      </c>
      <c r="C4" s="9">
        <v>9</v>
      </c>
      <c r="D4" s="10">
        <v>0</v>
      </c>
      <c r="E4" s="9">
        <v>11</v>
      </c>
      <c r="F4" s="10">
        <v>0</v>
      </c>
      <c r="G4" s="9">
        <v>0</v>
      </c>
      <c r="H4" s="4">
        <v>1</v>
      </c>
      <c r="O4" s="42"/>
    </row>
    <row r="5" spans="1:15" x14ac:dyDescent="0.3">
      <c r="A5" s="2"/>
      <c r="B5" s="37" t="s">
        <v>3</v>
      </c>
      <c r="C5" s="9">
        <v>6</v>
      </c>
      <c r="D5" s="10">
        <v>0</v>
      </c>
      <c r="E5" s="9">
        <v>14</v>
      </c>
      <c r="F5" s="10">
        <v>0</v>
      </c>
      <c r="G5" s="9">
        <v>0</v>
      </c>
      <c r="H5" s="4">
        <v>0</v>
      </c>
      <c r="O5" s="42"/>
    </row>
    <row r="6" spans="1:15" x14ac:dyDescent="0.3">
      <c r="A6" s="2"/>
      <c r="B6" s="37" t="s">
        <v>4</v>
      </c>
      <c r="C6" s="9">
        <v>28</v>
      </c>
      <c r="D6" s="10">
        <v>1</v>
      </c>
      <c r="E6" s="9">
        <v>29</v>
      </c>
      <c r="F6" s="10">
        <v>0</v>
      </c>
      <c r="G6" s="9">
        <v>3</v>
      </c>
      <c r="H6" s="4">
        <v>1</v>
      </c>
      <c r="O6" s="42"/>
    </row>
    <row r="7" spans="1:15" x14ac:dyDescent="0.3">
      <c r="A7" s="2"/>
      <c r="B7" s="37" t="s">
        <v>5</v>
      </c>
      <c r="C7" s="9">
        <v>30</v>
      </c>
      <c r="D7" s="10">
        <v>0</v>
      </c>
      <c r="E7" s="9">
        <v>64</v>
      </c>
      <c r="F7" s="10">
        <v>1</v>
      </c>
      <c r="G7" s="9">
        <v>2</v>
      </c>
      <c r="H7" s="4">
        <v>0</v>
      </c>
      <c r="O7" s="42"/>
    </row>
    <row r="8" spans="1:15" x14ac:dyDescent="0.3">
      <c r="A8" s="2"/>
      <c r="B8" s="37" t="s">
        <v>6</v>
      </c>
      <c r="C8" s="9">
        <v>181</v>
      </c>
      <c r="D8" s="10">
        <v>4</v>
      </c>
      <c r="E8" s="9">
        <v>292</v>
      </c>
      <c r="F8" s="10">
        <v>3</v>
      </c>
      <c r="G8" s="9">
        <v>2</v>
      </c>
      <c r="H8" s="4">
        <v>10</v>
      </c>
      <c r="O8" s="42"/>
    </row>
    <row r="9" spans="1:15" x14ac:dyDescent="0.3">
      <c r="A9" s="2"/>
      <c r="B9" s="37" t="s">
        <v>7</v>
      </c>
      <c r="C9" s="9">
        <v>310</v>
      </c>
      <c r="D9" s="10">
        <v>4</v>
      </c>
      <c r="E9" s="9">
        <v>562</v>
      </c>
      <c r="F9" s="10">
        <v>2</v>
      </c>
      <c r="G9" s="9">
        <v>8</v>
      </c>
      <c r="H9" s="4">
        <v>5</v>
      </c>
      <c r="O9" s="42"/>
    </row>
    <row r="10" spans="1:15" x14ac:dyDescent="0.3">
      <c r="A10" s="2"/>
      <c r="B10" s="37" t="s">
        <v>8</v>
      </c>
      <c r="C10" s="9">
        <v>371</v>
      </c>
      <c r="D10" s="10">
        <v>3</v>
      </c>
      <c r="E10" s="9">
        <v>423</v>
      </c>
      <c r="F10" s="10">
        <v>11</v>
      </c>
      <c r="G10" s="9">
        <v>5</v>
      </c>
      <c r="H10" s="4">
        <v>5</v>
      </c>
      <c r="O10" s="42"/>
    </row>
    <row r="11" spans="1:15" x14ac:dyDescent="0.3">
      <c r="A11" s="2"/>
      <c r="B11" s="37" t="s">
        <v>9</v>
      </c>
      <c r="C11" s="9">
        <v>392</v>
      </c>
      <c r="D11" s="10">
        <v>8</v>
      </c>
      <c r="E11" s="9">
        <v>420</v>
      </c>
      <c r="F11" s="10">
        <v>12</v>
      </c>
      <c r="G11" s="9">
        <v>8</v>
      </c>
      <c r="H11" s="4">
        <v>14</v>
      </c>
      <c r="O11" s="42"/>
    </row>
    <row r="12" spans="1:15" x14ac:dyDescent="0.3">
      <c r="A12" s="2"/>
      <c r="B12" s="37" t="s">
        <v>10</v>
      </c>
      <c r="C12" s="9">
        <v>285</v>
      </c>
      <c r="D12" s="10">
        <v>16</v>
      </c>
      <c r="E12" s="9">
        <v>301</v>
      </c>
      <c r="F12" s="10">
        <v>10</v>
      </c>
      <c r="G12" s="9">
        <v>7</v>
      </c>
      <c r="H12" s="4">
        <v>15</v>
      </c>
      <c r="O12" s="42"/>
    </row>
    <row r="13" spans="1:15" x14ac:dyDescent="0.3">
      <c r="A13" s="2"/>
      <c r="B13" s="37" t="s">
        <v>11</v>
      </c>
      <c r="C13" s="12">
        <v>291</v>
      </c>
      <c r="D13" s="14">
        <v>18</v>
      </c>
      <c r="E13" s="12">
        <v>323</v>
      </c>
      <c r="F13" s="14">
        <v>14</v>
      </c>
      <c r="G13" s="12">
        <v>13</v>
      </c>
      <c r="H13" s="13">
        <v>25</v>
      </c>
      <c r="O13" s="42"/>
    </row>
    <row r="14" spans="1:15" x14ac:dyDescent="0.3">
      <c r="A14" s="2"/>
      <c r="B14" s="37" t="s">
        <v>12</v>
      </c>
      <c r="C14" s="12">
        <v>344</v>
      </c>
      <c r="D14" s="14">
        <v>14</v>
      </c>
      <c r="E14" s="12">
        <v>301</v>
      </c>
      <c r="F14" s="14">
        <v>17</v>
      </c>
      <c r="G14" s="12">
        <v>5</v>
      </c>
      <c r="H14" s="13">
        <v>24</v>
      </c>
      <c r="O14" s="42"/>
    </row>
    <row r="15" spans="1:15" x14ac:dyDescent="0.3">
      <c r="A15" s="2"/>
      <c r="B15" s="37" t="s">
        <v>23</v>
      </c>
      <c r="C15" s="12">
        <v>280</v>
      </c>
      <c r="D15" s="14">
        <v>13</v>
      </c>
      <c r="E15" s="12">
        <v>338</v>
      </c>
      <c r="F15" s="14">
        <v>18</v>
      </c>
      <c r="G15" s="12">
        <v>8</v>
      </c>
      <c r="H15" s="13">
        <v>17</v>
      </c>
      <c r="O15" s="42"/>
    </row>
    <row r="16" spans="1:15" x14ac:dyDescent="0.3">
      <c r="A16" s="2"/>
      <c r="B16" s="37" t="s">
        <v>13</v>
      </c>
      <c r="C16" s="12">
        <v>384</v>
      </c>
      <c r="D16" s="14">
        <v>11</v>
      </c>
      <c r="E16" s="12">
        <v>333</v>
      </c>
      <c r="F16" s="14">
        <v>10</v>
      </c>
      <c r="G16" s="12">
        <v>4</v>
      </c>
      <c r="H16" s="13">
        <v>8</v>
      </c>
      <c r="O16" s="42"/>
    </row>
    <row r="17" spans="1:16" x14ac:dyDescent="0.3">
      <c r="A17" s="2"/>
      <c r="B17" s="37" t="s">
        <v>14</v>
      </c>
      <c r="C17" s="12">
        <v>397</v>
      </c>
      <c r="D17" s="14">
        <v>11</v>
      </c>
      <c r="E17" s="12">
        <v>404</v>
      </c>
      <c r="F17" s="14">
        <v>14</v>
      </c>
      <c r="G17" s="12">
        <v>19</v>
      </c>
      <c r="H17" s="13">
        <v>20</v>
      </c>
      <c r="O17" s="42"/>
    </row>
    <row r="18" spans="1:16" x14ac:dyDescent="0.3">
      <c r="A18" s="2"/>
      <c r="B18" s="37" t="s">
        <v>15</v>
      </c>
      <c r="C18" s="12">
        <v>502</v>
      </c>
      <c r="D18" s="14">
        <v>10</v>
      </c>
      <c r="E18" s="12">
        <v>425</v>
      </c>
      <c r="F18" s="14">
        <v>11</v>
      </c>
      <c r="G18" s="12">
        <v>8</v>
      </c>
      <c r="H18" s="13">
        <v>11</v>
      </c>
      <c r="O18" s="42"/>
    </row>
    <row r="19" spans="1:16" x14ac:dyDescent="0.3">
      <c r="A19" s="2"/>
      <c r="B19" s="37" t="s">
        <v>16</v>
      </c>
      <c r="C19" s="9">
        <v>413</v>
      </c>
      <c r="D19" s="10">
        <v>12</v>
      </c>
      <c r="E19" s="9">
        <v>388</v>
      </c>
      <c r="F19" s="10">
        <v>25</v>
      </c>
      <c r="G19" s="9">
        <v>10</v>
      </c>
      <c r="H19" s="4">
        <v>20</v>
      </c>
      <c r="O19" s="42"/>
    </row>
    <row r="20" spans="1:16" x14ac:dyDescent="0.3">
      <c r="A20" s="2"/>
      <c r="B20" s="37" t="s">
        <v>17</v>
      </c>
      <c r="C20" s="9">
        <v>311</v>
      </c>
      <c r="D20" s="10">
        <v>5</v>
      </c>
      <c r="E20" s="9">
        <v>354</v>
      </c>
      <c r="F20" s="10">
        <v>15</v>
      </c>
      <c r="G20" s="9">
        <v>5</v>
      </c>
      <c r="H20" s="4">
        <v>26</v>
      </c>
      <c r="O20" s="42"/>
    </row>
    <row r="21" spans="1:16" x14ac:dyDescent="0.3">
      <c r="A21" s="2"/>
      <c r="B21" s="37" t="s">
        <v>18</v>
      </c>
      <c r="C21" s="9">
        <v>331</v>
      </c>
      <c r="D21" s="10">
        <v>4</v>
      </c>
      <c r="E21" s="9">
        <v>198</v>
      </c>
      <c r="F21" s="10">
        <v>16</v>
      </c>
      <c r="G21" s="9">
        <v>2</v>
      </c>
      <c r="H21" s="4">
        <v>7</v>
      </c>
      <c r="O21" s="42"/>
    </row>
    <row r="22" spans="1:16" x14ac:dyDescent="0.3">
      <c r="A22" s="2"/>
      <c r="B22" s="37" t="s">
        <v>19</v>
      </c>
      <c r="C22" s="9">
        <v>200</v>
      </c>
      <c r="D22" s="10">
        <v>4</v>
      </c>
      <c r="E22" s="9">
        <v>116</v>
      </c>
      <c r="F22" s="10">
        <v>5</v>
      </c>
      <c r="G22" s="9">
        <v>2</v>
      </c>
      <c r="H22" s="4">
        <v>4</v>
      </c>
      <c r="O22" s="42"/>
    </row>
    <row r="23" spans="1:16" x14ac:dyDescent="0.3">
      <c r="A23" s="2"/>
      <c r="B23" s="37" t="s">
        <v>24</v>
      </c>
      <c r="C23" s="9">
        <v>116</v>
      </c>
      <c r="D23" s="10">
        <v>2</v>
      </c>
      <c r="E23" s="9">
        <v>91</v>
      </c>
      <c r="F23" s="10">
        <v>2</v>
      </c>
      <c r="G23" s="9">
        <v>3</v>
      </c>
      <c r="H23" s="4">
        <v>5</v>
      </c>
      <c r="O23" s="42"/>
    </row>
    <row r="24" spans="1:16" x14ac:dyDescent="0.3">
      <c r="A24" s="2"/>
      <c r="B24" s="37" t="s">
        <v>20</v>
      </c>
      <c r="C24" s="9">
        <v>55</v>
      </c>
      <c r="D24" s="10">
        <v>0</v>
      </c>
      <c r="E24" s="9">
        <v>88</v>
      </c>
      <c r="F24" s="10">
        <v>2</v>
      </c>
      <c r="G24" s="9">
        <v>0</v>
      </c>
      <c r="H24" s="4">
        <v>1</v>
      </c>
      <c r="O24" s="42"/>
    </row>
    <row r="25" spans="1:16" x14ac:dyDescent="0.3">
      <c r="A25" s="2"/>
      <c r="B25" s="37" t="s">
        <v>21</v>
      </c>
      <c r="C25" s="9">
        <v>53</v>
      </c>
      <c r="D25" s="10">
        <v>0</v>
      </c>
      <c r="E25" s="9">
        <v>48</v>
      </c>
      <c r="F25" s="10">
        <v>2</v>
      </c>
      <c r="G25" s="9">
        <v>0</v>
      </c>
      <c r="H25" s="4">
        <v>0</v>
      </c>
      <c r="O25" s="42"/>
    </row>
    <row r="26" spans="1:16" ht="15" thickBot="1" x14ac:dyDescent="0.35">
      <c r="A26" s="2"/>
      <c r="B26" s="38" t="s">
        <v>22</v>
      </c>
      <c r="C26" s="16">
        <v>23</v>
      </c>
      <c r="D26" s="17">
        <v>0</v>
      </c>
      <c r="E26" s="16">
        <v>12</v>
      </c>
      <c r="F26" s="17">
        <v>2</v>
      </c>
      <c r="G26" s="16">
        <v>0</v>
      </c>
      <c r="H26" s="5">
        <v>2</v>
      </c>
      <c r="K26" s="76"/>
      <c r="L26" s="76">
        <v>1</v>
      </c>
      <c r="M26" s="76"/>
      <c r="N26" s="76">
        <v>2</v>
      </c>
      <c r="O26" s="77"/>
      <c r="P26" s="76">
        <v>3</v>
      </c>
    </row>
    <row r="27" spans="1:16" x14ac:dyDescent="0.3">
      <c r="K27" s="76" t="s">
        <v>90</v>
      </c>
      <c r="L27" s="77">
        <f>C28+D28</f>
        <v>5464</v>
      </c>
      <c r="M27" s="76"/>
      <c r="N27" s="77">
        <f>E28+F28</f>
        <v>5737</v>
      </c>
      <c r="O27" s="76"/>
      <c r="P27" s="77">
        <f>G28+H28</f>
        <v>335</v>
      </c>
    </row>
    <row r="28" spans="1:16" x14ac:dyDescent="0.3">
      <c r="C28" s="42">
        <f>SUM(C3:C26)</f>
        <v>5324</v>
      </c>
      <c r="D28" s="42">
        <f t="shared" ref="D28:H28" si="0">SUM(D3:D26)</f>
        <v>140</v>
      </c>
      <c r="E28" s="42">
        <f t="shared" si="0"/>
        <v>5545</v>
      </c>
      <c r="F28" s="42">
        <f t="shared" si="0"/>
        <v>192</v>
      </c>
      <c r="G28" s="42">
        <f t="shared" si="0"/>
        <v>114</v>
      </c>
      <c r="H28" s="42">
        <f t="shared" si="0"/>
        <v>221</v>
      </c>
      <c r="K28" s="76" t="s">
        <v>91</v>
      </c>
      <c r="L28" s="77">
        <f>E28+G28</f>
        <v>5659</v>
      </c>
      <c r="M28" s="76"/>
      <c r="N28" s="77">
        <f>C28+H28</f>
        <v>5545</v>
      </c>
      <c r="O28" s="76"/>
      <c r="P28" s="77">
        <f>D28+F28</f>
        <v>332</v>
      </c>
    </row>
    <row r="29" spans="1:16" x14ac:dyDescent="0.3">
      <c r="K29" s="76"/>
      <c r="L29" s="76"/>
      <c r="M29" s="76"/>
      <c r="N29" s="76"/>
      <c r="O29" s="76"/>
      <c r="P29" s="76"/>
    </row>
    <row r="30" spans="1:16" x14ac:dyDescent="0.3">
      <c r="K30" s="76" t="s">
        <v>92</v>
      </c>
      <c r="L30" s="78">
        <f>SUM(L27:L28)</f>
        <v>11123</v>
      </c>
      <c r="M30" s="78"/>
      <c r="N30" s="78">
        <f t="shared" ref="N30:P30" si="1">SUM(N27:N28)</f>
        <v>11282</v>
      </c>
      <c r="O30" s="78"/>
      <c r="P30" s="79">
        <f t="shared" si="1"/>
        <v>667</v>
      </c>
    </row>
    <row r="31" spans="1:16" x14ac:dyDescent="0.3">
      <c r="L31" s="42">
        <f>L30/2</f>
        <v>5561.5</v>
      </c>
      <c r="M31" s="42"/>
      <c r="N31" s="42">
        <f t="shared" ref="N31:P31" si="2">N30/2</f>
        <v>5641</v>
      </c>
      <c r="O31" s="42"/>
      <c r="P31" s="42">
        <f t="shared" si="2"/>
        <v>333.5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75F6A-F778-45CE-9D0B-7DF645B545D3}">
  <dimension ref="A1:J28"/>
  <sheetViews>
    <sheetView workbookViewId="0">
      <selection activeCell="C28" sqref="C28"/>
    </sheetView>
  </sheetViews>
  <sheetFormatPr defaultRowHeight="14.4" x14ac:dyDescent="0.3"/>
  <cols>
    <col min="1" max="1" width="11.44140625" customWidth="1"/>
  </cols>
  <sheetData>
    <row r="1" spans="1:10" ht="18.600000000000001" thickBot="1" x14ac:dyDescent="0.4">
      <c r="A1" s="39" t="s">
        <v>25</v>
      </c>
      <c r="B1" s="1" t="s">
        <v>62</v>
      </c>
    </row>
    <row r="2" spans="1:10" ht="43.8" thickBot="1" x14ac:dyDescent="0.35">
      <c r="A2" s="40" t="s">
        <v>26</v>
      </c>
      <c r="B2" s="23" t="s">
        <v>0</v>
      </c>
      <c r="C2" s="27" t="s">
        <v>30</v>
      </c>
      <c r="D2" s="30" t="s">
        <v>31</v>
      </c>
      <c r="E2" s="32" t="s">
        <v>32</v>
      </c>
      <c r="F2" s="50" t="s">
        <v>53</v>
      </c>
      <c r="G2" s="35" t="s">
        <v>54</v>
      </c>
    </row>
    <row r="3" spans="1:10" x14ac:dyDescent="0.3">
      <c r="A3" s="41" t="s">
        <v>50</v>
      </c>
      <c r="B3" s="36" t="s">
        <v>1</v>
      </c>
      <c r="C3" s="6">
        <v>0</v>
      </c>
      <c r="D3" s="6">
        <v>0</v>
      </c>
      <c r="E3" s="3">
        <v>8</v>
      </c>
      <c r="F3" s="6">
        <v>0</v>
      </c>
      <c r="G3" s="3">
        <v>0</v>
      </c>
      <c r="J3" s="42"/>
    </row>
    <row r="4" spans="1:10" x14ac:dyDescent="0.3">
      <c r="A4" s="2"/>
      <c r="B4" s="37" t="s">
        <v>2</v>
      </c>
      <c r="C4" s="9">
        <v>0</v>
      </c>
      <c r="D4" s="9">
        <v>0</v>
      </c>
      <c r="E4" s="4">
        <v>7</v>
      </c>
      <c r="F4" s="9">
        <v>0</v>
      </c>
      <c r="G4" s="4">
        <v>0</v>
      </c>
      <c r="J4" s="42"/>
    </row>
    <row r="5" spans="1:10" x14ac:dyDescent="0.3">
      <c r="A5" s="2"/>
      <c r="B5" s="37" t="s">
        <v>3</v>
      </c>
      <c r="C5" s="9">
        <v>0</v>
      </c>
      <c r="D5" s="9">
        <v>0</v>
      </c>
      <c r="E5" s="4">
        <v>4</v>
      </c>
      <c r="F5" s="9">
        <v>0</v>
      </c>
      <c r="G5" s="4">
        <v>0</v>
      </c>
      <c r="J5" s="42"/>
    </row>
    <row r="6" spans="1:10" x14ac:dyDescent="0.3">
      <c r="A6" s="2"/>
      <c r="B6" s="37" t="s">
        <v>4</v>
      </c>
      <c r="C6" s="9">
        <v>0</v>
      </c>
      <c r="D6" s="9">
        <v>0</v>
      </c>
      <c r="E6" s="4">
        <v>14</v>
      </c>
      <c r="F6" s="9">
        <v>1</v>
      </c>
      <c r="G6" s="4">
        <v>0</v>
      </c>
      <c r="J6" s="42"/>
    </row>
    <row r="7" spans="1:10" x14ac:dyDescent="0.3">
      <c r="A7" s="2"/>
      <c r="B7" s="37" t="s">
        <v>5</v>
      </c>
      <c r="C7" s="9">
        <v>0</v>
      </c>
      <c r="D7" s="9">
        <v>0</v>
      </c>
      <c r="E7" s="4">
        <v>47</v>
      </c>
      <c r="F7" s="9">
        <v>1</v>
      </c>
      <c r="G7" s="4">
        <v>1</v>
      </c>
      <c r="J7" s="42"/>
    </row>
    <row r="8" spans="1:10" x14ac:dyDescent="0.3">
      <c r="A8" s="2"/>
      <c r="B8" s="37" t="s">
        <v>6</v>
      </c>
      <c r="C8" s="9">
        <v>12</v>
      </c>
      <c r="D8" s="9">
        <v>3</v>
      </c>
      <c r="E8" s="4">
        <v>267</v>
      </c>
      <c r="F8" s="9">
        <v>18</v>
      </c>
      <c r="G8" s="4">
        <v>14</v>
      </c>
      <c r="J8" s="42"/>
    </row>
    <row r="9" spans="1:10" x14ac:dyDescent="0.3">
      <c r="A9" s="2"/>
      <c r="B9" s="37" t="s">
        <v>7</v>
      </c>
      <c r="C9" s="9">
        <v>13</v>
      </c>
      <c r="D9" s="9">
        <v>16</v>
      </c>
      <c r="E9" s="4">
        <v>405</v>
      </c>
      <c r="F9" s="9">
        <v>27</v>
      </c>
      <c r="G9" s="4">
        <v>15</v>
      </c>
      <c r="J9" s="42"/>
    </row>
    <row r="10" spans="1:10" x14ac:dyDescent="0.3">
      <c r="A10" s="2"/>
      <c r="B10" s="37" t="s">
        <v>8</v>
      </c>
      <c r="C10" s="9">
        <v>18</v>
      </c>
      <c r="D10" s="9">
        <v>42</v>
      </c>
      <c r="E10" s="4">
        <v>416</v>
      </c>
      <c r="F10" s="9">
        <v>60</v>
      </c>
      <c r="G10" s="4">
        <v>32</v>
      </c>
      <c r="J10" s="42"/>
    </row>
    <row r="11" spans="1:10" x14ac:dyDescent="0.3">
      <c r="A11" s="2"/>
      <c r="B11" s="37" t="s">
        <v>9</v>
      </c>
      <c r="C11" s="9">
        <v>16</v>
      </c>
      <c r="D11" s="9">
        <v>69</v>
      </c>
      <c r="E11" s="4">
        <v>407</v>
      </c>
      <c r="F11" s="9">
        <v>91</v>
      </c>
      <c r="G11" s="4">
        <v>69</v>
      </c>
      <c r="J11" s="42"/>
    </row>
    <row r="12" spans="1:10" x14ac:dyDescent="0.3">
      <c r="A12" s="2"/>
      <c r="B12" s="37" t="s">
        <v>10</v>
      </c>
      <c r="C12" s="9">
        <v>24</v>
      </c>
      <c r="D12" s="9">
        <v>69</v>
      </c>
      <c r="E12" s="4">
        <v>459</v>
      </c>
      <c r="F12" s="9">
        <v>85</v>
      </c>
      <c r="G12" s="4">
        <v>81</v>
      </c>
      <c r="J12" s="42"/>
    </row>
    <row r="13" spans="1:10" x14ac:dyDescent="0.3">
      <c r="A13" s="2"/>
      <c r="B13" s="37" t="s">
        <v>11</v>
      </c>
      <c r="C13" s="12">
        <v>24</v>
      </c>
      <c r="D13" s="12">
        <v>79</v>
      </c>
      <c r="E13" s="13">
        <v>434</v>
      </c>
      <c r="F13" s="12">
        <v>90</v>
      </c>
      <c r="G13" s="13">
        <v>91</v>
      </c>
      <c r="J13" s="42"/>
    </row>
    <row r="14" spans="1:10" x14ac:dyDescent="0.3">
      <c r="A14" s="2"/>
      <c r="B14" s="37" t="s">
        <v>12</v>
      </c>
      <c r="C14" s="12">
        <v>31</v>
      </c>
      <c r="D14" s="12">
        <v>98</v>
      </c>
      <c r="E14" s="13">
        <v>446</v>
      </c>
      <c r="F14" s="12">
        <v>75</v>
      </c>
      <c r="G14" s="13">
        <v>77</v>
      </c>
      <c r="J14" s="42"/>
    </row>
    <row r="15" spans="1:10" x14ac:dyDescent="0.3">
      <c r="A15" s="2"/>
      <c r="B15" s="37" t="s">
        <v>23</v>
      </c>
      <c r="C15" s="12">
        <v>35</v>
      </c>
      <c r="D15" s="12">
        <v>56</v>
      </c>
      <c r="E15" s="13">
        <v>468</v>
      </c>
      <c r="F15" s="12">
        <v>81</v>
      </c>
      <c r="G15" s="13">
        <v>78</v>
      </c>
      <c r="J15" s="42"/>
    </row>
    <row r="16" spans="1:10" x14ac:dyDescent="0.3">
      <c r="A16" s="2"/>
      <c r="B16" s="37" t="s">
        <v>13</v>
      </c>
      <c r="C16" s="12">
        <v>36</v>
      </c>
      <c r="D16" s="12">
        <v>45</v>
      </c>
      <c r="E16" s="13">
        <v>408</v>
      </c>
      <c r="F16" s="12">
        <v>71</v>
      </c>
      <c r="G16" s="13">
        <v>75</v>
      </c>
      <c r="J16" s="42"/>
    </row>
    <row r="17" spans="1:10" x14ac:dyDescent="0.3">
      <c r="A17" s="2"/>
      <c r="B17" s="37" t="s">
        <v>14</v>
      </c>
      <c r="C17" s="12">
        <v>23</v>
      </c>
      <c r="D17" s="12">
        <v>65</v>
      </c>
      <c r="E17" s="13">
        <v>458</v>
      </c>
      <c r="F17" s="12">
        <v>89</v>
      </c>
      <c r="G17" s="13">
        <v>85</v>
      </c>
      <c r="J17" s="42"/>
    </row>
    <row r="18" spans="1:10" x14ac:dyDescent="0.3">
      <c r="A18" s="2"/>
      <c r="B18" s="37" t="s">
        <v>15</v>
      </c>
      <c r="C18" s="12">
        <v>28</v>
      </c>
      <c r="D18" s="12">
        <v>70</v>
      </c>
      <c r="E18" s="13">
        <v>509</v>
      </c>
      <c r="F18" s="12">
        <v>88</v>
      </c>
      <c r="G18" s="13">
        <v>97</v>
      </c>
      <c r="J18" s="42"/>
    </row>
    <row r="19" spans="1:10" x14ac:dyDescent="0.3">
      <c r="A19" s="2"/>
      <c r="B19" s="37" t="s">
        <v>16</v>
      </c>
      <c r="C19" s="9">
        <v>23</v>
      </c>
      <c r="D19" s="9">
        <v>52</v>
      </c>
      <c r="E19" s="4">
        <v>456</v>
      </c>
      <c r="F19" s="9">
        <v>19</v>
      </c>
      <c r="G19" s="4">
        <v>59</v>
      </c>
      <c r="J19" s="42"/>
    </row>
    <row r="20" spans="1:10" x14ac:dyDescent="0.3">
      <c r="A20" s="2"/>
      <c r="B20" s="37" t="s">
        <v>17</v>
      </c>
      <c r="C20" s="9">
        <v>19</v>
      </c>
      <c r="D20" s="9">
        <v>18</v>
      </c>
      <c r="E20" s="4">
        <v>474</v>
      </c>
      <c r="F20" s="9">
        <v>10</v>
      </c>
      <c r="G20" s="4">
        <v>23</v>
      </c>
      <c r="J20" s="42"/>
    </row>
    <row r="21" spans="1:10" x14ac:dyDescent="0.3">
      <c r="A21" s="2"/>
      <c r="B21" s="37" t="s">
        <v>18</v>
      </c>
      <c r="C21" s="9">
        <v>14</v>
      </c>
      <c r="D21" s="9">
        <v>9</v>
      </c>
      <c r="E21" s="4">
        <v>324</v>
      </c>
      <c r="F21" s="9">
        <v>11</v>
      </c>
      <c r="G21" s="4">
        <v>16</v>
      </c>
      <c r="J21" s="42"/>
    </row>
    <row r="22" spans="1:10" x14ac:dyDescent="0.3">
      <c r="A22" s="2"/>
      <c r="B22" s="37" t="s">
        <v>19</v>
      </c>
      <c r="C22" s="9">
        <v>21</v>
      </c>
      <c r="D22" s="9">
        <v>7</v>
      </c>
      <c r="E22" s="4">
        <v>266</v>
      </c>
      <c r="F22" s="9">
        <v>5</v>
      </c>
      <c r="G22" s="4">
        <v>16</v>
      </c>
      <c r="J22" s="42"/>
    </row>
    <row r="23" spans="1:10" x14ac:dyDescent="0.3">
      <c r="A23" s="2"/>
      <c r="B23" s="37" t="s">
        <v>24</v>
      </c>
      <c r="C23" s="9">
        <v>5</v>
      </c>
      <c r="D23" s="9">
        <v>8</v>
      </c>
      <c r="E23" s="4">
        <v>121</v>
      </c>
      <c r="F23" s="9">
        <v>1</v>
      </c>
      <c r="G23" s="4">
        <v>5</v>
      </c>
      <c r="J23" s="42"/>
    </row>
    <row r="24" spans="1:10" x14ac:dyDescent="0.3">
      <c r="A24" s="2"/>
      <c r="B24" s="37" t="s">
        <v>20</v>
      </c>
      <c r="C24" s="9">
        <v>1</v>
      </c>
      <c r="D24" s="9">
        <v>2</v>
      </c>
      <c r="E24" s="4">
        <v>54</v>
      </c>
      <c r="F24" s="9">
        <v>1</v>
      </c>
      <c r="G24" s="4">
        <v>3</v>
      </c>
      <c r="J24" s="42"/>
    </row>
    <row r="25" spans="1:10" x14ac:dyDescent="0.3">
      <c r="A25" s="2"/>
      <c r="B25" s="37" t="s">
        <v>21</v>
      </c>
      <c r="C25" s="9">
        <v>0</v>
      </c>
      <c r="D25" s="9">
        <v>0</v>
      </c>
      <c r="E25" s="4">
        <v>28</v>
      </c>
      <c r="F25" s="9">
        <v>0</v>
      </c>
      <c r="G25" s="4">
        <v>1</v>
      </c>
      <c r="J25" s="42"/>
    </row>
    <row r="26" spans="1:10" ht="15" thickBot="1" x14ac:dyDescent="0.35">
      <c r="A26" s="2"/>
      <c r="B26" s="38" t="s">
        <v>22</v>
      </c>
      <c r="C26" s="16">
        <v>0</v>
      </c>
      <c r="D26" s="16">
        <v>1</v>
      </c>
      <c r="E26" s="5">
        <v>4</v>
      </c>
      <c r="F26" s="16">
        <v>0</v>
      </c>
      <c r="G26" s="5">
        <v>1</v>
      </c>
      <c r="J26" s="42"/>
    </row>
    <row r="28" spans="1:10" x14ac:dyDescent="0.3">
      <c r="C28" s="42">
        <f>SUM(C3:C26)</f>
        <v>343</v>
      </c>
      <c r="D28" s="42">
        <f t="shared" ref="D28:F28" si="0">SUM(D3:D26)</f>
        <v>709</v>
      </c>
      <c r="E28" s="42">
        <f t="shared" si="0"/>
        <v>6484</v>
      </c>
      <c r="F28" s="42">
        <f t="shared" si="0"/>
        <v>824</v>
      </c>
      <c r="G28" s="42">
        <f>SUM(G3:G26)</f>
        <v>839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58C6F-1C5F-4BF4-BDCB-7050F5D3430D}">
  <dimension ref="A1:G28"/>
  <sheetViews>
    <sheetView workbookViewId="0">
      <selection activeCell="C28" sqref="C28"/>
    </sheetView>
  </sheetViews>
  <sheetFormatPr defaultRowHeight="14.4" x14ac:dyDescent="0.3"/>
  <cols>
    <col min="1" max="1" width="11.109375" customWidth="1"/>
  </cols>
  <sheetData>
    <row r="1" spans="1:7" ht="18.600000000000001" thickBot="1" x14ac:dyDescent="0.4">
      <c r="A1" s="39" t="s">
        <v>25</v>
      </c>
      <c r="B1" s="1" t="s">
        <v>59</v>
      </c>
    </row>
    <row r="2" spans="1:7" ht="43.8" thickBot="1" x14ac:dyDescent="0.35">
      <c r="A2" s="40" t="s">
        <v>26</v>
      </c>
      <c r="B2" s="23" t="s">
        <v>0</v>
      </c>
      <c r="C2" s="24" t="s">
        <v>27</v>
      </c>
      <c r="D2" s="27" t="s">
        <v>29</v>
      </c>
      <c r="E2" s="30" t="s">
        <v>60</v>
      </c>
      <c r="F2" s="32" t="s">
        <v>61</v>
      </c>
    </row>
    <row r="3" spans="1:7" x14ac:dyDescent="0.3">
      <c r="A3" s="41" t="s">
        <v>50</v>
      </c>
      <c r="B3" s="36" t="s">
        <v>1</v>
      </c>
      <c r="C3" s="6">
        <v>0</v>
      </c>
      <c r="D3" s="6">
        <v>1</v>
      </c>
      <c r="E3" s="53">
        <v>0</v>
      </c>
      <c r="F3" s="54">
        <v>0</v>
      </c>
    </row>
    <row r="4" spans="1:7" x14ac:dyDescent="0.3">
      <c r="A4" s="2"/>
      <c r="B4" s="37" t="s">
        <v>2</v>
      </c>
      <c r="C4" s="9">
        <v>0</v>
      </c>
      <c r="D4" s="9">
        <v>0</v>
      </c>
      <c r="E4" s="9">
        <v>0</v>
      </c>
      <c r="F4" s="4">
        <v>0</v>
      </c>
    </row>
    <row r="5" spans="1:7" x14ac:dyDescent="0.3">
      <c r="A5" s="2"/>
      <c r="B5" s="37" t="s">
        <v>3</v>
      </c>
      <c r="C5" s="9">
        <v>1</v>
      </c>
      <c r="D5" s="9">
        <v>0</v>
      </c>
      <c r="E5" s="9">
        <v>0</v>
      </c>
      <c r="F5" s="4">
        <v>0</v>
      </c>
    </row>
    <row r="6" spans="1:7" x14ac:dyDescent="0.3">
      <c r="A6" s="2"/>
      <c r="B6" s="37" t="s">
        <v>4</v>
      </c>
      <c r="C6" s="9">
        <v>5</v>
      </c>
      <c r="D6" s="9">
        <v>0</v>
      </c>
      <c r="E6" s="9">
        <v>0</v>
      </c>
      <c r="F6" s="4">
        <v>0</v>
      </c>
    </row>
    <row r="7" spans="1:7" x14ac:dyDescent="0.3">
      <c r="A7" s="2"/>
      <c r="B7" s="37" t="s">
        <v>5</v>
      </c>
      <c r="C7" s="9">
        <v>26</v>
      </c>
      <c r="D7" s="9">
        <v>0</v>
      </c>
      <c r="E7" s="9">
        <v>1</v>
      </c>
      <c r="F7" s="4">
        <v>0</v>
      </c>
    </row>
    <row r="8" spans="1:7" x14ac:dyDescent="0.3">
      <c r="A8" s="2"/>
      <c r="B8" s="37" t="s">
        <v>6</v>
      </c>
      <c r="C8" s="9">
        <v>164</v>
      </c>
      <c r="D8" s="9">
        <v>3</v>
      </c>
      <c r="E8" s="9">
        <v>24</v>
      </c>
      <c r="F8" s="4">
        <v>10</v>
      </c>
    </row>
    <row r="9" spans="1:7" x14ac:dyDescent="0.3">
      <c r="A9" s="2"/>
      <c r="B9" s="37" t="s">
        <v>7</v>
      </c>
      <c r="C9" s="9">
        <v>149</v>
      </c>
      <c r="D9" s="9">
        <v>5</v>
      </c>
      <c r="E9" s="9">
        <v>17</v>
      </c>
      <c r="F9" s="4">
        <v>18</v>
      </c>
    </row>
    <row r="10" spans="1:7" x14ac:dyDescent="0.3">
      <c r="A10" s="2"/>
      <c r="B10" s="37" t="s">
        <v>8</v>
      </c>
      <c r="C10" s="9">
        <v>163</v>
      </c>
      <c r="D10" s="9">
        <v>8</v>
      </c>
      <c r="E10" s="9">
        <v>8</v>
      </c>
      <c r="F10" s="4">
        <v>10</v>
      </c>
    </row>
    <row r="11" spans="1:7" x14ac:dyDescent="0.3">
      <c r="A11" s="2"/>
      <c r="B11" s="37" t="s">
        <v>9</v>
      </c>
      <c r="C11" s="9">
        <v>128</v>
      </c>
      <c r="D11" s="9">
        <v>10</v>
      </c>
      <c r="E11" s="9">
        <v>15</v>
      </c>
      <c r="F11" s="4">
        <v>16</v>
      </c>
    </row>
    <row r="12" spans="1:7" x14ac:dyDescent="0.3">
      <c r="A12" s="2"/>
      <c r="B12" s="37" t="s">
        <v>10</v>
      </c>
      <c r="C12" s="9">
        <v>120</v>
      </c>
      <c r="D12" s="9">
        <v>15</v>
      </c>
      <c r="E12" s="9">
        <v>16</v>
      </c>
      <c r="F12" s="4">
        <v>11</v>
      </c>
    </row>
    <row r="13" spans="1:7" x14ac:dyDescent="0.3">
      <c r="A13" s="2"/>
      <c r="B13" s="37" t="s">
        <v>11</v>
      </c>
      <c r="C13" s="12">
        <v>132</v>
      </c>
      <c r="D13" s="12">
        <v>15</v>
      </c>
      <c r="E13" s="12">
        <v>13</v>
      </c>
      <c r="F13" s="13">
        <v>25</v>
      </c>
    </row>
    <row r="14" spans="1:7" x14ac:dyDescent="0.3">
      <c r="A14" s="2"/>
      <c r="B14" s="37" t="s">
        <v>12</v>
      </c>
      <c r="C14" s="12">
        <v>127</v>
      </c>
      <c r="D14" s="12">
        <v>15</v>
      </c>
      <c r="E14" s="12">
        <v>7</v>
      </c>
      <c r="F14" s="13">
        <v>10</v>
      </c>
    </row>
    <row r="15" spans="1:7" x14ac:dyDescent="0.3">
      <c r="A15" s="2"/>
      <c r="B15" s="37" t="s">
        <v>23</v>
      </c>
      <c r="C15" s="12">
        <v>150</v>
      </c>
      <c r="D15" s="12">
        <v>7</v>
      </c>
      <c r="E15" s="12">
        <v>14</v>
      </c>
      <c r="F15" s="13">
        <v>13</v>
      </c>
    </row>
    <row r="16" spans="1:7" x14ac:dyDescent="0.3">
      <c r="A16" s="2"/>
      <c r="B16" s="37" t="s">
        <v>13</v>
      </c>
      <c r="C16" s="12">
        <f>124/G16</f>
        <v>185.07462686567163</v>
      </c>
      <c r="D16" s="12">
        <f>12/G16</f>
        <v>17.910447761194028</v>
      </c>
      <c r="E16" s="52">
        <f>11/G16</f>
        <v>16.417910447761194</v>
      </c>
      <c r="F16" s="13">
        <f>12/G16</f>
        <v>17.910447761194028</v>
      </c>
      <c r="G16">
        <v>0.67</v>
      </c>
    </row>
    <row r="17" spans="1:6" x14ac:dyDescent="0.3">
      <c r="A17" s="2"/>
      <c r="B17" s="37" t="s">
        <v>14</v>
      </c>
      <c r="C17" s="12">
        <v>181</v>
      </c>
      <c r="D17" s="12">
        <v>13</v>
      </c>
      <c r="E17" s="12">
        <v>9</v>
      </c>
      <c r="F17" s="13">
        <v>15</v>
      </c>
    </row>
    <row r="18" spans="1:6" x14ac:dyDescent="0.3">
      <c r="A18" s="2"/>
      <c r="B18" s="37" t="s">
        <v>15</v>
      </c>
      <c r="C18" s="12">
        <v>193</v>
      </c>
      <c r="D18" s="12">
        <v>30</v>
      </c>
      <c r="E18" s="12">
        <v>17</v>
      </c>
      <c r="F18" s="13">
        <v>21</v>
      </c>
    </row>
    <row r="19" spans="1:6" x14ac:dyDescent="0.3">
      <c r="A19" s="2"/>
      <c r="B19" s="37" t="s">
        <v>16</v>
      </c>
      <c r="C19" s="9">
        <v>173</v>
      </c>
      <c r="D19" s="9">
        <v>29</v>
      </c>
      <c r="E19" s="9">
        <v>14</v>
      </c>
      <c r="F19" s="4">
        <v>19</v>
      </c>
    </row>
    <row r="20" spans="1:6" x14ac:dyDescent="0.3">
      <c r="A20" s="2"/>
      <c r="B20" s="37" t="s">
        <v>17</v>
      </c>
      <c r="C20" s="9">
        <v>131</v>
      </c>
      <c r="D20" s="9">
        <v>20</v>
      </c>
      <c r="E20" s="9">
        <v>11</v>
      </c>
      <c r="F20" s="4">
        <v>14</v>
      </c>
    </row>
    <row r="21" spans="1:6" x14ac:dyDescent="0.3">
      <c r="A21" s="2"/>
      <c r="B21" s="37" t="s">
        <v>18</v>
      </c>
      <c r="C21" s="9">
        <v>88</v>
      </c>
      <c r="D21" s="9">
        <v>3</v>
      </c>
      <c r="E21" s="9">
        <v>7</v>
      </c>
      <c r="F21" s="4">
        <v>7</v>
      </c>
    </row>
    <row r="22" spans="1:6" x14ac:dyDescent="0.3">
      <c r="A22" s="2"/>
      <c r="B22" s="37" t="s">
        <v>19</v>
      </c>
      <c r="C22" s="9">
        <v>68</v>
      </c>
      <c r="D22" s="9">
        <v>5</v>
      </c>
      <c r="E22" s="9">
        <v>4</v>
      </c>
      <c r="F22" s="4">
        <v>5</v>
      </c>
    </row>
    <row r="23" spans="1:6" x14ac:dyDescent="0.3">
      <c r="A23" s="2"/>
      <c r="B23" s="37" t="s">
        <v>24</v>
      </c>
      <c r="C23" s="9">
        <v>37</v>
      </c>
      <c r="D23" s="9">
        <v>1</v>
      </c>
      <c r="E23" s="9">
        <v>6</v>
      </c>
      <c r="F23" s="4">
        <v>10</v>
      </c>
    </row>
    <row r="24" spans="1:6" x14ac:dyDescent="0.3">
      <c r="A24" s="2"/>
      <c r="B24" s="37" t="s">
        <v>20</v>
      </c>
      <c r="C24" s="9">
        <v>27</v>
      </c>
      <c r="D24" s="9">
        <v>1</v>
      </c>
      <c r="E24" s="9">
        <v>3</v>
      </c>
      <c r="F24" s="4">
        <v>4</v>
      </c>
    </row>
    <row r="25" spans="1:6" x14ac:dyDescent="0.3">
      <c r="A25" s="2"/>
      <c r="B25" s="37" t="s">
        <v>21</v>
      </c>
      <c r="C25" s="9">
        <v>10</v>
      </c>
      <c r="D25" s="9">
        <v>1</v>
      </c>
      <c r="E25" s="9">
        <v>1</v>
      </c>
      <c r="F25" s="4">
        <v>1</v>
      </c>
    </row>
    <row r="26" spans="1:6" ht="15" thickBot="1" x14ac:dyDescent="0.35">
      <c r="A26" s="2"/>
      <c r="B26" s="38" t="s">
        <v>22</v>
      </c>
      <c r="C26" s="16">
        <v>8</v>
      </c>
      <c r="D26" s="16">
        <v>3</v>
      </c>
      <c r="E26" s="16">
        <v>0</v>
      </c>
      <c r="F26" s="5">
        <v>0</v>
      </c>
    </row>
    <row r="28" spans="1:6" x14ac:dyDescent="0.3">
      <c r="C28" s="42">
        <f>SUM(C3:C26)</f>
        <v>2266.0746268656717</v>
      </c>
      <c r="D28" s="42">
        <f t="shared" ref="D28:F28" si="0">SUM(D3:D26)</f>
        <v>202.91044776119404</v>
      </c>
      <c r="E28" s="42">
        <f t="shared" si="0"/>
        <v>203.41791044776119</v>
      </c>
      <c r="F28" s="42">
        <f t="shared" si="0"/>
        <v>226.91044776119404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568A1-80BF-46B1-8786-77A9A87967C1}">
  <dimension ref="A1:Q30"/>
  <sheetViews>
    <sheetView workbookViewId="0">
      <selection activeCell="N27" sqref="N27:N28"/>
    </sheetView>
  </sheetViews>
  <sheetFormatPr defaultRowHeight="14.4" x14ac:dyDescent="0.3"/>
  <cols>
    <col min="1" max="1" width="10.109375" customWidth="1"/>
  </cols>
  <sheetData>
    <row r="1" spans="1:6" ht="18.600000000000001" thickBot="1" x14ac:dyDescent="0.4">
      <c r="A1" s="39" t="s">
        <v>25</v>
      </c>
      <c r="B1" s="1" t="s">
        <v>56</v>
      </c>
    </row>
    <row r="2" spans="1:6" ht="43.8" thickBot="1" x14ac:dyDescent="0.35">
      <c r="A2" s="40" t="s">
        <v>26</v>
      </c>
      <c r="B2" s="23" t="s">
        <v>0</v>
      </c>
      <c r="C2" s="24" t="s">
        <v>27</v>
      </c>
      <c r="D2" s="27" t="s">
        <v>29</v>
      </c>
      <c r="E2" s="30" t="s">
        <v>57</v>
      </c>
      <c r="F2" s="32" t="s">
        <v>58</v>
      </c>
    </row>
    <row r="3" spans="1:6" x14ac:dyDescent="0.3">
      <c r="A3" s="41" t="s">
        <v>50</v>
      </c>
      <c r="B3" s="36" t="s">
        <v>1</v>
      </c>
      <c r="C3" s="6">
        <v>0</v>
      </c>
      <c r="D3" s="6">
        <v>1</v>
      </c>
      <c r="E3" s="6">
        <v>2</v>
      </c>
      <c r="F3" s="3">
        <v>2</v>
      </c>
    </row>
    <row r="4" spans="1:6" x14ac:dyDescent="0.3">
      <c r="A4" s="2"/>
      <c r="B4" s="37" t="s">
        <v>2</v>
      </c>
      <c r="C4" s="9">
        <v>1</v>
      </c>
      <c r="D4" s="9">
        <v>0</v>
      </c>
      <c r="E4" s="9">
        <v>0</v>
      </c>
      <c r="F4" s="4">
        <v>0</v>
      </c>
    </row>
    <row r="5" spans="1:6" x14ac:dyDescent="0.3">
      <c r="A5" s="2"/>
      <c r="B5" s="37" t="s">
        <v>3</v>
      </c>
      <c r="C5" s="9">
        <v>0</v>
      </c>
      <c r="D5" s="9">
        <v>1</v>
      </c>
      <c r="E5" s="9">
        <v>0</v>
      </c>
      <c r="F5" s="4">
        <v>0</v>
      </c>
    </row>
    <row r="6" spans="1:6" x14ac:dyDescent="0.3">
      <c r="A6" s="2"/>
      <c r="B6" s="37" t="s">
        <v>4</v>
      </c>
      <c r="C6" s="9">
        <v>1</v>
      </c>
      <c r="D6" s="9">
        <v>2</v>
      </c>
      <c r="E6" s="9">
        <v>0</v>
      </c>
      <c r="F6" s="4">
        <v>1</v>
      </c>
    </row>
    <row r="7" spans="1:6" x14ac:dyDescent="0.3">
      <c r="A7" s="2"/>
      <c r="B7" s="37" t="s">
        <v>5</v>
      </c>
      <c r="C7" s="9">
        <v>3</v>
      </c>
      <c r="D7" s="9">
        <v>11</v>
      </c>
      <c r="E7" s="9">
        <v>0</v>
      </c>
      <c r="F7" s="4">
        <v>9</v>
      </c>
    </row>
    <row r="8" spans="1:6" x14ac:dyDescent="0.3">
      <c r="A8" s="2"/>
      <c r="B8" s="37" t="s">
        <v>6</v>
      </c>
      <c r="C8" s="9">
        <v>36</v>
      </c>
      <c r="D8" s="9">
        <v>18</v>
      </c>
      <c r="E8" s="9">
        <v>4</v>
      </c>
      <c r="F8" s="4">
        <v>31</v>
      </c>
    </row>
    <row r="9" spans="1:6" x14ac:dyDescent="0.3">
      <c r="A9" s="2"/>
      <c r="B9" s="37" t="s">
        <v>7</v>
      </c>
      <c r="C9" s="9">
        <v>55</v>
      </c>
      <c r="D9" s="9">
        <v>33</v>
      </c>
      <c r="E9" s="9">
        <v>15</v>
      </c>
      <c r="F9" s="4">
        <v>42</v>
      </c>
    </row>
    <row r="10" spans="1:6" x14ac:dyDescent="0.3">
      <c r="A10" s="2"/>
      <c r="B10" s="37" t="s">
        <v>8</v>
      </c>
      <c r="C10" s="9">
        <v>89</v>
      </c>
      <c r="D10" s="9">
        <v>76</v>
      </c>
      <c r="E10" s="9">
        <v>21</v>
      </c>
      <c r="F10" s="4">
        <v>26</v>
      </c>
    </row>
    <row r="11" spans="1:6" x14ac:dyDescent="0.3">
      <c r="A11" s="2"/>
      <c r="B11" s="37" t="s">
        <v>9</v>
      </c>
      <c r="C11" s="9">
        <v>54</v>
      </c>
      <c r="D11" s="9">
        <v>55</v>
      </c>
      <c r="E11" s="9">
        <v>10</v>
      </c>
      <c r="F11" s="4">
        <v>23</v>
      </c>
    </row>
    <row r="12" spans="1:6" x14ac:dyDescent="0.3">
      <c r="A12" s="2"/>
      <c r="B12" s="37" t="s">
        <v>10</v>
      </c>
      <c r="C12" s="9">
        <v>58</v>
      </c>
      <c r="D12" s="9">
        <v>44</v>
      </c>
      <c r="E12" s="9">
        <v>15</v>
      </c>
      <c r="F12" s="4">
        <v>18</v>
      </c>
    </row>
    <row r="13" spans="1:6" x14ac:dyDescent="0.3">
      <c r="A13" s="2"/>
      <c r="B13" s="37" t="s">
        <v>11</v>
      </c>
      <c r="C13" s="12">
        <v>54</v>
      </c>
      <c r="D13" s="12">
        <v>45</v>
      </c>
      <c r="E13" s="12">
        <v>17</v>
      </c>
      <c r="F13" s="13">
        <v>18</v>
      </c>
    </row>
    <row r="14" spans="1:6" x14ac:dyDescent="0.3">
      <c r="A14" s="2"/>
      <c r="B14" s="37" t="s">
        <v>12</v>
      </c>
      <c r="C14" s="12">
        <v>62</v>
      </c>
      <c r="D14" s="12">
        <v>41</v>
      </c>
      <c r="E14" s="12">
        <v>17</v>
      </c>
      <c r="F14" s="13">
        <v>18</v>
      </c>
    </row>
    <row r="15" spans="1:6" x14ac:dyDescent="0.3">
      <c r="A15" s="2"/>
      <c r="B15" s="37" t="s">
        <v>23</v>
      </c>
      <c r="C15" s="12">
        <v>88</v>
      </c>
      <c r="D15" s="12">
        <v>61</v>
      </c>
      <c r="E15" s="12">
        <v>14</v>
      </c>
      <c r="F15" s="13">
        <v>19</v>
      </c>
    </row>
    <row r="16" spans="1:6" x14ac:dyDescent="0.3">
      <c r="A16" s="2"/>
      <c r="B16" s="37" t="s">
        <v>13</v>
      </c>
      <c r="C16" s="12">
        <v>67</v>
      </c>
      <c r="D16" s="12">
        <v>71</v>
      </c>
      <c r="E16" s="12">
        <v>28</v>
      </c>
      <c r="F16" s="13">
        <v>21</v>
      </c>
    </row>
    <row r="17" spans="1:17" x14ac:dyDescent="0.3">
      <c r="A17" s="2"/>
      <c r="B17" s="37" t="s">
        <v>14</v>
      </c>
      <c r="C17" s="12">
        <v>99</v>
      </c>
      <c r="D17" s="12">
        <v>73</v>
      </c>
      <c r="E17" s="12">
        <v>37</v>
      </c>
      <c r="F17" s="13">
        <v>21</v>
      </c>
    </row>
    <row r="18" spans="1:17" x14ac:dyDescent="0.3">
      <c r="A18" s="2"/>
      <c r="B18" s="37" t="s">
        <v>15</v>
      </c>
      <c r="C18" s="12">
        <v>93</v>
      </c>
      <c r="D18" s="12">
        <v>81</v>
      </c>
      <c r="E18" s="12">
        <v>53</v>
      </c>
      <c r="F18" s="13">
        <v>36</v>
      </c>
    </row>
    <row r="19" spans="1:17" x14ac:dyDescent="0.3">
      <c r="A19" s="2"/>
      <c r="B19" s="37" t="s">
        <v>16</v>
      </c>
      <c r="C19" s="9">
        <v>80</v>
      </c>
      <c r="D19" s="9">
        <v>74</v>
      </c>
      <c r="E19" s="9">
        <v>51</v>
      </c>
      <c r="F19" s="4">
        <v>23</v>
      </c>
    </row>
    <row r="20" spans="1:17" x14ac:dyDescent="0.3">
      <c r="A20" s="2"/>
      <c r="B20" s="37" t="s">
        <v>17</v>
      </c>
      <c r="C20" s="9">
        <v>66</v>
      </c>
      <c r="D20" s="9">
        <v>43</v>
      </c>
      <c r="E20" s="9">
        <v>50</v>
      </c>
      <c r="F20" s="4">
        <v>27</v>
      </c>
    </row>
    <row r="21" spans="1:17" x14ac:dyDescent="0.3">
      <c r="A21" s="2"/>
      <c r="B21" s="37" t="s">
        <v>18</v>
      </c>
      <c r="C21" s="9">
        <v>65</v>
      </c>
      <c r="D21" s="9">
        <v>36</v>
      </c>
      <c r="E21" s="9">
        <v>43</v>
      </c>
      <c r="F21" s="4">
        <v>27</v>
      </c>
    </row>
    <row r="22" spans="1:17" x14ac:dyDescent="0.3">
      <c r="A22" s="2"/>
      <c r="B22" s="37" t="s">
        <v>19</v>
      </c>
      <c r="C22" s="9">
        <v>38</v>
      </c>
      <c r="D22" s="9">
        <v>18</v>
      </c>
      <c r="E22" s="9">
        <v>33</v>
      </c>
      <c r="F22" s="4">
        <v>16</v>
      </c>
    </row>
    <row r="23" spans="1:17" x14ac:dyDescent="0.3">
      <c r="A23" s="2"/>
      <c r="B23" s="37" t="s">
        <v>24</v>
      </c>
      <c r="C23" s="9">
        <v>22</v>
      </c>
      <c r="D23" s="9">
        <v>15</v>
      </c>
      <c r="E23" s="9">
        <v>24</v>
      </c>
      <c r="F23" s="4">
        <v>16</v>
      </c>
    </row>
    <row r="24" spans="1:17" x14ac:dyDescent="0.3">
      <c r="A24" s="2"/>
      <c r="B24" s="37" t="s">
        <v>20</v>
      </c>
      <c r="C24" s="9">
        <v>8</v>
      </c>
      <c r="D24" s="9">
        <v>5</v>
      </c>
      <c r="E24" s="9">
        <v>10</v>
      </c>
      <c r="F24" s="4">
        <v>7</v>
      </c>
    </row>
    <row r="25" spans="1:17" x14ac:dyDescent="0.3">
      <c r="A25" s="2"/>
      <c r="B25" s="37" t="s">
        <v>21</v>
      </c>
      <c r="C25" s="9">
        <v>7</v>
      </c>
      <c r="D25" s="9">
        <v>4</v>
      </c>
      <c r="E25" s="9">
        <v>5</v>
      </c>
      <c r="F25" s="4">
        <v>2</v>
      </c>
      <c r="P25" t="s">
        <v>94</v>
      </c>
      <c r="Q25" t="s">
        <v>95</v>
      </c>
    </row>
    <row r="26" spans="1:17" ht="15" thickBot="1" x14ac:dyDescent="0.35">
      <c r="A26" s="2"/>
      <c r="B26" s="38" t="s">
        <v>22</v>
      </c>
      <c r="C26" s="16">
        <v>5</v>
      </c>
      <c r="D26" s="16">
        <v>3</v>
      </c>
      <c r="E26" s="16">
        <v>2</v>
      </c>
      <c r="F26" s="5">
        <v>3</v>
      </c>
      <c r="I26" s="76"/>
      <c r="J26" s="76">
        <v>1</v>
      </c>
      <c r="K26" s="76"/>
      <c r="L26" s="76">
        <v>2</v>
      </c>
      <c r="M26" s="77"/>
      <c r="N26" s="76">
        <v>3</v>
      </c>
      <c r="P26" s="84">
        <v>0.7</v>
      </c>
      <c r="Q26" s="84">
        <v>0.3</v>
      </c>
    </row>
    <row r="27" spans="1:17" x14ac:dyDescent="0.3">
      <c r="I27" s="76" t="s">
        <v>90</v>
      </c>
      <c r="J27" s="77">
        <f>C28</f>
        <v>1051</v>
      </c>
      <c r="K27" s="76"/>
      <c r="L27" s="77">
        <f>D28</f>
        <v>811</v>
      </c>
      <c r="M27" s="76"/>
      <c r="N27" s="77">
        <f>F28</f>
        <v>406</v>
      </c>
      <c r="P27">
        <f>0.75*N27</f>
        <v>304.5</v>
      </c>
      <c r="Q27">
        <f>0.25*N27</f>
        <v>101.5</v>
      </c>
    </row>
    <row r="28" spans="1:17" x14ac:dyDescent="0.3">
      <c r="C28" s="42">
        <f>SUM(C3:C26)</f>
        <v>1051</v>
      </c>
      <c r="D28" s="42">
        <f t="shared" ref="D28:F28" si="0">SUM(D3:D26)</f>
        <v>811</v>
      </c>
      <c r="E28" s="42">
        <f t="shared" si="0"/>
        <v>451</v>
      </c>
      <c r="F28" s="42">
        <f t="shared" si="0"/>
        <v>406</v>
      </c>
      <c r="I28" s="76" t="s">
        <v>91</v>
      </c>
      <c r="J28" s="77">
        <f>D28</f>
        <v>811</v>
      </c>
      <c r="K28" s="76"/>
      <c r="L28" s="77">
        <f>C28</f>
        <v>1051</v>
      </c>
      <c r="M28" s="76"/>
      <c r="N28" s="77">
        <f>E28</f>
        <v>451</v>
      </c>
      <c r="P28">
        <f>0.75*N28</f>
        <v>338.25</v>
      </c>
      <c r="Q28">
        <f>0.25*N28</f>
        <v>112.75</v>
      </c>
    </row>
    <row r="29" spans="1:17" x14ac:dyDescent="0.3">
      <c r="I29" s="76"/>
      <c r="J29" s="76"/>
      <c r="K29" s="76"/>
      <c r="L29" s="76"/>
      <c r="M29" s="76"/>
      <c r="N29" s="76"/>
    </row>
    <row r="30" spans="1:17" x14ac:dyDescent="0.3">
      <c r="I30" s="76" t="s">
        <v>92</v>
      </c>
      <c r="J30" s="78">
        <f>SUM(J27:J28)</f>
        <v>1862</v>
      </c>
      <c r="K30" s="78"/>
      <c r="L30" s="78">
        <f t="shared" ref="L30:N30" si="1">SUM(L27:L28)</f>
        <v>1862</v>
      </c>
      <c r="M30" s="78"/>
      <c r="N30" s="79">
        <f t="shared" si="1"/>
        <v>857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E0C3-8AB1-4FA8-887C-37B3E0140FEF}">
  <dimension ref="A1:D28"/>
  <sheetViews>
    <sheetView zoomScaleNormal="100" workbookViewId="0">
      <selection activeCell="C28" sqref="C28"/>
    </sheetView>
  </sheetViews>
  <sheetFormatPr defaultRowHeight="14.4" x14ac:dyDescent="0.3"/>
  <cols>
    <col min="1" max="1" width="11" customWidth="1"/>
  </cols>
  <sheetData>
    <row r="1" spans="1:4" ht="18.600000000000001" thickBot="1" x14ac:dyDescent="0.4">
      <c r="A1" s="39" t="s">
        <v>25</v>
      </c>
      <c r="B1" s="1" t="s">
        <v>55</v>
      </c>
    </row>
    <row r="2" spans="1:4" ht="43.8" thickBot="1" x14ac:dyDescent="0.35">
      <c r="A2" s="40" t="s">
        <v>26</v>
      </c>
      <c r="B2" s="23" t="s">
        <v>0</v>
      </c>
      <c r="C2" s="24" t="s">
        <v>53</v>
      </c>
      <c r="D2" s="51" t="s">
        <v>54</v>
      </c>
    </row>
    <row r="3" spans="1:4" x14ac:dyDescent="0.3">
      <c r="A3" s="41" t="s">
        <v>50</v>
      </c>
      <c r="B3" s="36" t="s">
        <v>1</v>
      </c>
      <c r="C3" s="6">
        <v>0</v>
      </c>
      <c r="D3" s="3">
        <v>0</v>
      </c>
    </row>
    <row r="4" spans="1:4" x14ac:dyDescent="0.3">
      <c r="A4" s="2"/>
      <c r="B4" s="37" t="s">
        <v>2</v>
      </c>
      <c r="C4" s="9">
        <v>0</v>
      </c>
      <c r="D4" s="4">
        <v>0</v>
      </c>
    </row>
    <row r="5" spans="1:4" x14ac:dyDescent="0.3">
      <c r="A5" s="2"/>
      <c r="B5" s="37" t="s">
        <v>3</v>
      </c>
      <c r="C5" s="9">
        <v>0</v>
      </c>
      <c r="D5" s="4">
        <v>0</v>
      </c>
    </row>
    <row r="6" spans="1:4" x14ac:dyDescent="0.3">
      <c r="A6" s="2"/>
      <c r="B6" s="37" t="s">
        <v>4</v>
      </c>
      <c r="C6" s="9">
        <v>0</v>
      </c>
      <c r="D6" s="4">
        <v>0</v>
      </c>
    </row>
    <row r="7" spans="1:4" x14ac:dyDescent="0.3">
      <c r="A7" s="2"/>
      <c r="B7" s="37" t="s">
        <v>5</v>
      </c>
      <c r="C7" s="9">
        <v>0</v>
      </c>
      <c r="D7" s="4">
        <v>0</v>
      </c>
    </row>
    <row r="8" spans="1:4" x14ac:dyDescent="0.3">
      <c r="A8" s="2"/>
      <c r="B8" s="37" t="s">
        <v>6</v>
      </c>
      <c r="C8" s="9">
        <v>11</v>
      </c>
      <c r="D8" s="4">
        <v>0</v>
      </c>
    </row>
    <row r="9" spans="1:4" x14ac:dyDescent="0.3">
      <c r="A9" s="2"/>
      <c r="B9" s="37" t="s">
        <v>7</v>
      </c>
      <c r="C9" s="9">
        <v>34</v>
      </c>
      <c r="D9" s="4">
        <v>8</v>
      </c>
    </row>
    <row r="10" spans="1:4" x14ac:dyDescent="0.3">
      <c r="A10" s="2"/>
      <c r="B10" s="37" t="s">
        <v>8</v>
      </c>
      <c r="C10" s="9">
        <v>49</v>
      </c>
      <c r="D10" s="4">
        <v>34</v>
      </c>
    </row>
    <row r="11" spans="1:4" x14ac:dyDescent="0.3">
      <c r="A11" s="2"/>
      <c r="B11" s="37" t="s">
        <v>9</v>
      </c>
      <c r="C11" s="9">
        <v>44</v>
      </c>
      <c r="D11" s="4">
        <v>36</v>
      </c>
    </row>
    <row r="12" spans="1:4" x14ac:dyDescent="0.3">
      <c r="A12" s="2"/>
      <c r="B12" s="37" t="s">
        <v>10</v>
      </c>
      <c r="C12" s="9">
        <v>52</v>
      </c>
      <c r="D12" s="4">
        <v>45</v>
      </c>
    </row>
    <row r="13" spans="1:4" x14ac:dyDescent="0.3">
      <c r="A13" s="2"/>
      <c r="B13" s="37" t="s">
        <v>11</v>
      </c>
      <c r="C13" s="12">
        <v>51</v>
      </c>
      <c r="D13" s="13">
        <v>47</v>
      </c>
    </row>
    <row r="14" spans="1:4" x14ac:dyDescent="0.3">
      <c r="A14" s="2"/>
      <c r="B14" s="37" t="s">
        <v>12</v>
      </c>
      <c r="C14" s="12">
        <v>30</v>
      </c>
      <c r="D14" s="13">
        <v>39</v>
      </c>
    </row>
    <row r="15" spans="1:4" x14ac:dyDescent="0.3">
      <c r="A15" s="2"/>
      <c r="B15" s="37" t="s">
        <v>23</v>
      </c>
      <c r="C15" s="12">
        <v>41</v>
      </c>
      <c r="D15" s="13">
        <v>40</v>
      </c>
    </row>
    <row r="16" spans="1:4" x14ac:dyDescent="0.3">
      <c r="A16" s="2"/>
      <c r="B16" s="37" t="s">
        <v>13</v>
      </c>
      <c r="C16" s="12">
        <v>33</v>
      </c>
      <c r="D16" s="13">
        <v>43</v>
      </c>
    </row>
    <row r="17" spans="1:4" x14ac:dyDescent="0.3">
      <c r="A17" s="2"/>
      <c r="B17" s="37" t="s">
        <v>14</v>
      </c>
      <c r="C17" s="12">
        <v>28</v>
      </c>
      <c r="D17" s="13">
        <v>30</v>
      </c>
    </row>
    <row r="18" spans="1:4" x14ac:dyDescent="0.3">
      <c r="A18" s="2"/>
      <c r="B18" s="37" t="s">
        <v>15</v>
      </c>
      <c r="C18" s="9">
        <v>18</v>
      </c>
      <c r="D18" s="4">
        <v>32</v>
      </c>
    </row>
    <row r="19" spans="1:4" x14ac:dyDescent="0.3">
      <c r="A19" s="2"/>
      <c r="B19" s="37" t="s">
        <v>16</v>
      </c>
      <c r="C19" s="9">
        <v>15</v>
      </c>
      <c r="D19" s="4">
        <v>20</v>
      </c>
    </row>
    <row r="20" spans="1:4" x14ac:dyDescent="0.3">
      <c r="A20" s="2"/>
      <c r="B20" s="37" t="s">
        <v>17</v>
      </c>
      <c r="C20" s="9">
        <v>16</v>
      </c>
      <c r="D20" s="4">
        <v>24</v>
      </c>
    </row>
    <row r="21" spans="1:4" x14ac:dyDescent="0.3">
      <c r="A21" s="2"/>
      <c r="B21" s="37" t="s">
        <v>18</v>
      </c>
      <c r="C21" s="9">
        <v>5</v>
      </c>
      <c r="D21" s="4">
        <v>14</v>
      </c>
    </row>
    <row r="22" spans="1:4" x14ac:dyDescent="0.3">
      <c r="A22" s="2"/>
      <c r="B22" s="37" t="s">
        <v>19</v>
      </c>
      <c r="C22" s="9">
        <v>1</v>
      </c>
      <c r="D22" s="4">
        <v>6</v>
      </c>
    </row>
    <row r="23" spans="1:4" x14ac:dyDescent="0.3">
      <c r="A23" s="2"/>
      <c r="B23" s="37" t="s">
        <v>24</v>
      </c>
      <c r="C23" s="9">
        <v>3</v>
      </c>
      <c r="D23" s="4">
        <v>2</v>
      </c>
    </row>
    <row r="24" spans="1:4" x14ac:dyDescent="0.3">
      <c r="A24" s="2"/>
      <c r="B24" s="37" t="s">
        <v>20</v>
      </c>
      <c r="C24" s="9">
        <v>0</v>
      </c>
      <c r="D24" s="4">
        <v>1</v>
      </c>
    </row>
    <row r="25" spans="1:4" x14ac:dyDescent="0.3">
      <c r="A25" s="2"/>
      <c r="B25" s="37" t="s">
        <v>21</v>
      </c>
      <c r="C25" s="9">
        <v>0</v>
      </c>
      <c r="D25" s="4">
        <v>1</v>
      </c>
    </row>
    <row r="26" spans="1:4" ht="15" thickBot="1" x14ac:dyDescent="0.35">
      <c r="A26" s="2"/>
      <c r="B26" s="38" t="s">
        <v>22</v>
      </c>
      <c r="C26" s="16">
        <v>0</v>
      </c>
      <c r="D26" s="5">
        <v>0</v>
      </c>
    </row>
    <row r="28" spans="1:4" x14ac:dyDescent="0.3">
      <c r="C28" s="42">
        <f>SUM(C3:C26)</f>
        <v>431</v>
      </c>
      <c r="D28" s="42">
        <f>SUM(D3:D26)</f>
        <v>422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0066D-EF58-4171-BDA5-31945BD2C12B}">
  <dimension ref="A1:T30"/>
  <sheetViews>
    <sheetView zoomScaleNormal="100" workbookViewId="0">
      <selection activeCell="I42" sqref="I42"/>
    </sheetView>
  </sheetViews>
  <sheetFormatPr defaultRowHeight="14.4" x14ac:dyDescent="0.3"/>
  <cols>
    <col min="1" max="1" width="10.44140625" customWidth="1"/>
  </cols>
  <sheetData>
    <row r="1" spans="1:10" ht="18.600000000000001" thickBot="1" x14ac:dyDescent="0.4">
      <c r="A1" s="39" t="s">
        <v>25</v>
      </c>
      <c r="B1" s="1" t="s">
        <v>52</v>
      </c>
    </row>
    <row r="2" spans="1:10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7" t="s">
        <v>29</v>
      </c>
      <c r="F2" s="28" t="s">
        <v>30</v>
      </c>
      <c r="G2" s="30" t="s">
        <v>31</v>
      </c>
      <c r="H2" s="49" t="s">
        <v>32</v>
      </c>
      <c r="I2" s="50" t="s">
        <v>53</v>
      </c>
      <c r="J2" s="35" t="s">
        <v>54</v>
      </c>
    </row>
    <row r="3" spans="1:10" x14ac:dyDescent="0.3">
      <c r="A3" s="41" t="s">
        <v>50</v>
      </c>
      <c r="B3" s="36" t="s">
        <v>1</v>
      </c>
      <c r="C3" s="6">
        <v>5</v>
      </c>
      <c r="D3" s="8">
        <v>0</v>
      </c>
      <c r="E3" s="6">
        <v>4</v>
      </c>
      <c r="F3" s="8">
        <v>0</v>
      </c>
      <c r="G3" s="6">
        <v>0</v>
      </c>
      <c r="H3" s="7">
        <v>0</v>
      </c>
      <c r="I3" s="6">
        <v>0</v>
      </c>
      <c r="J3" s="3">
        <v>1</v>
      </c>
    </row>
    <row r="4" spans="1:10" x14ac:dyDescent="0.3">
      <c r="A4" s="2"/>
      <c r="B4" s="37" t="s">
        <v>2</v>
      </c>
      <c r="C4" s="9">
        <v>4</v>
      </c>
      <c r="D4" s="10">
        <v>0</v>
      </c>
      <c r="E4" s="9">
        <v>3</v>
      </c>
      <c r="F4" s="10">
        <v>0</v>
      </c>
      <c r="G4" s="9">
        <v>0</v>
      </c>
      <c r="H4" s="11">
        <v>0</v>
      </c>
      <c r="I4" s="9">
        <v>0</v>
      </c>
      <c r="J4" s="4">
        <v>0</v>
      </c>
    </row>
    <row r="5" spans="1:10" x14ac:dyDescent="0.3">
      <c r="A5" s="2"/>
      <c r="B5" s="37" t="s">
        <v>3</v>
      </c>
      <c r="C5" s="9">
        <v>2</v>
      </c>
      <c r="D5" s="10">
        <v>0</v>
      </c>
      <c r="E5" s="9">
        <v>1</v>
      </c>
      <c r="F5" s="10">
        <v>0</v>
      </c>
      <c r="G5" s="9">
        <v>0</v>
      </c>
      <c r="H5" s="11">
        <v>0</v>
      </c>
      <c r="I5" s="9">
        <v>1</v>
      </c>
      <c r="J5" s="4">
        <v>0</v>
      </c>
    </row>
    <row r="6" spans="1:10" x14ac:dyDescent="0.3">
      <c r="A6" s="2"/>
      <c r="B6" s="37" t="s">
        <v>4</v>
      </c>
      <c r="C6" s="9">
        <v>8</v>
      </c>
      <c r="D6" s="10">
        <v>0</v>
      </c>
      <c r="E6" s="9">
        <v>3</v>
      </c>
      <c r="F6" s="10">
        <v>0</v>
      </c>
      <c r="G6" s="9">
        <v>0</v>
      </c>
      <c r="H6" s="11">
        <v>0</v>
      </c>
      <c r="I6" s="9">
        <v>3</v>
      </c>
      <c r="J6" s="4">
        <v>0</v>
      </c>
    </row>
    <row r="7" spans="1:10" x14ac:dyDescent="0.3">
      <c r="A7" s="2"/>
      <c r="B7" s="37" t="s">
        <v>5</v>
      </c>
      <c r="C7" s="9">
        <v>31</v>
      </c>
      <c r="D7" s="10">
        <v>0</v>
      </c>
      <c r="E7" s="9">
        <v>38</v>
      </c>
      <c r="F7" s="10">
        <v>0</v>
      </c>
      <c r="G7" s="9">
        <v>0</v>
      </c>
      <c r="H7" s="11">
        <v>0</v>
      </c>
      <c r="I7" s="9">
        <v>7</v>
      </c>
      <c r="J7" s="4">
        <v>0</v>
      </c>
    </row>
    <row r="8" spans="1:10" x14ac:dyDescent="0.3">
      <c r="A8" s="2"/>
      <c r="B8" s="37" t="s">
        <v>6</v>
      </c>
      <c r="C8" s="9">
        <v>104</v>
      </c>
      <c r="D8" s="10">
        <v>0</v>
      </c>
      <c r="E8" s="9">
        <v>236</v>
      </c>
      <c r="F8" s="10">
        <v>0</v>
      </c>
      <c r="G8" s="9">
        <v>1</v>
      </c>
      <c r="H8" s="11">
        <v>0</v>
      </c>
      <c r="I8" s="9">
        <v>46</v>
      </c>
      <c r="J8" s="4">
        <v>8</v>
      </c>
    </row>
    <row r="9" spans="1:10" x14ac:dyDescent="0.3">
      <c r="A9" s="2"/>
      <c r="B9" s="37" t="s">
        <v>7</v>
      </c>
      <c r="C9" s="9">
        <v>162</v>
      </c>
      <c r="D9" s="10">
        <v>2</v>
      </c>
      <c r="E9" s="9">
        <v>249</v>
      </c>
      <c r="F9" s="10">
        <v>0</v>
      </c>
      <c r="G9" s="9">
        <v>1</v>
      </c>
      <c r="H9" s="11">
        <v>0</v>
      </c>
      <c r="I9" s="9">
        <v>26</v>
      </c>
      <c r="J9" s="4">
        <v>15</v>
      </c>
    </row>
    <row r="10" spans="1:10" x14ac:dyDescent="0.3">
      <c r="A10" s="2"/>
      <c r="B10" s="37" t="s">
        <v>8</v>
      </c>
      <c r="C10" s="9">
        <v>236</v>
      </c>
      <c r="D10" s="10">
        <v>10</v>
      </c>
      <c r="E10" s="9">
        <v>250</v>
      </c>
      <c r="F10" s="10">
        <v>2</v>
      </c>
      <c r="G10" s="9">
        <v>1</v>
      </c>
      <c r="H10" s="11">
        <v>0</v>
      </c>
      <c r="I10" s="9">
        <v>22</v>
      </c>
      <c r="J10" s="4">
        <v>12</v>
      </c>
    </row>
    <row r="11" spans="1:10" x14ac:dyDescent="0.3">
      <c r="A11" s="2"/>
      <c r="B11" s="37" t="s">
        <v>9</v>
      </c>
      <c r="C11" s="9">
        <v>220</v>
      </c>
      <c r="D11" s="10">
        <v>1</v>
      </c>
      <c r="E11" s="9">
        <v>233</v>
      </c>
      <c r="F11" s="10">
        <v>0</v>
      </c>
      <c r="G11" s="9">
        <v>1</v>
      </c>
      <c r="H11" s="11">
        <v>2</v>
      </c>
      <c r="I11" s="9">
        <v>14</v>
      </c>
      <c r="J11" s="4">
        <v>16</v>
      </c>
    </row>
    <row r="12" spans="1:10" x14ac:dyDescent="0.3">
      <c r="A12" s="2"/>
      <c r="B12" s="37" t="s">
        <v>10</v>
      </c>
      <c r="C12" s="9">
        <v>241</v>
      </c>
      <c r="D12" s="10">
        <v>1</v>
      </c>
      <c r="E12" s="9">
        <v>290</v>
      </c>
      <c r="F12" s="10">
        <v>1</v>
      </c>
      <c r="G12" s="9">
        <v>1</v>
      </c>
      <c r="H12" s="11">
        <v>0</v>
      </c>
      <c r="I12" s="9">
        <v>15</v>
      </c>
      <c r="J12" s="4">
        <v>14</v>
      </c>
    </row>
    <row r="13" spans="1:10" x14ac:dyDescent="0.3">
      <c r="A13" s="2"/>
      <c r="B13" s="37" t="s">
        <v>11</v>
      </c>
      <c r="C13" s="12">
        <v>233</v>
      </c>
      <c r="D13" s="14">
        <v>0</v>
      </c>
      <c r="E13" s="12">
        <v>285</v>
      </c>
      <c r="F13" s="14">
        <v>0</v>
      </c>
      <c r="G13" s="12">
        <v>2</v>
      </c>
      <c r="H13" s="15">
        <v>0</v>
      </c>
      <c r="I13" s="12">
        <v>19</v>
      </c>
      <c r="J13" s="13">
        <v>24</v>
      </c>
    </row>
    <row r="14" spans="1:10" x14ac:dyDescent="0.3">
      <c r="A14" s="2"/>
      <c r="B14" s="37" t="s">
        <v>12</v>
      </c>
      <c r="C14" s="12">
        <v>246</v>
      </c>
      <c r="D14" s="14">
        <v>0</v>
      </c>
      <c r="E14" s="12">
        <v>278</v>
      </c>
      <c r="F14" s="14">
        <v>2</v>
      </c>
      <c r="G14" s="12">
        <v>3</v>
      </c>
      <c r="H14" s="15">
        <v>1</v>
      </c>
      <c r="I14" s="12">
        <v>18</v>
      </c>
      <c r="J14" s="13">
        <v>21</v>
      </c>
    </row>
    <row r="15" spans="1:10" x14ac:dyDescent="0.3">
      <c r="A15" s="2"/>
      <c r="B15" s="37" t="s">
        <v>23</v>
      </c>
      <c r="C15" s="12">
        <v>255</v>
      </c>
      <c r="D15" s="14">
        <v>0</v>
      </c>
      <c r="E15" s="12">
        <v>302</v>
      </c>
      <c r="F15" s="14">
        <v>1</v>
      </c>
      <c r="G15" s="12">
        <v>1</v>
      </c>
      <c r="H15" s="15">
        <v>1</v>
      </c>
      <c r="I15" s="12">
        <v>21</v>
      </c>
      <c r="J15" s="13">
        <v>22</v>
      </c>
    </row>
    <row r="16" spans="1:10" x14ac:dyDescent="0.3">
      <c r="A16" s="2"/>
      <c r="B16" s="37" t="s">
        <v>13</v>
      </c>
      <c r="C16" s="12">
        <v>321</v>
      </c>
      <c r="D16" s="14">
        <v>1</v>
      </c>
      <c r="E16" s="12">
        <v>292</v>
      </c>
      <c r="F16" s="14">
        <v>2</v>
      </c>
      <c r="G16" s="12">
        <v>1</v>
      </c>
      <c r="H16" s="15">
        <v>1</v>
      </c>
      <c r="I16" s="12">
        <v>7</v>
      </c>
      <c r="J16" s="13">
        <v>14</v>
      </c>
    </row>
    <row r="17" spans="1:20" x14ac:dyDescent="0.3">
      <c r="A17" s="2"/>
      <c r="B17" s="37" t="s">
        <v>14</v>
      </c>
      <c r="C17" s="12">
        <v>496</v>
      </c>
      <c r="D17" s="14">
        <v>3</v>
      </c>
      <c r="E17" s="12">
        <v>361</v>
      </c>
      <c r="F17" s="14">
        <v>1</v>
      </c>
      <c r="G17" s="12">
        <v>0</v>
      </c>
      <c r="H17" s="15">
        <v>11</v>
      </c>
      <c r="I17" s="12">
        <v>11</v>
      </c>
      <c r="J17" s="13">
        <v>35</v>
      </c>
    </row>
    <row r="18" spans="1:20" x14ac:dyDescent="0.3">
      <c r="A18" s="2"/>
      <c r="B18" s="37" t="s">
        <v>15</v>
      </c>
      <c r="C18" s="12">
        <v>361</v>
      </c>
      <c r="D18" s="14">
        <v>2</v>
      </c>
      <c r="E18" s="12">
        <v>420</v>
      </c>
      <c r="F18" s="14">
        <v>2</v>
      </c>
      <c r="G18" s="12">
        <v>1</v>
      </c>
      <c r="H18" s="15">
        <v>1</v>
      </c>
      <c r="I18" s="12">
        <v>5</v>
      </c>
      <c r="J18" s="13">
        <v>39</v>
      </c>
    </row>
    <row r="19" spans="1:20" x14ac:dyDescent="0.3">
      <c r="A19" s="2"/>
      <c r="B19" s="37" t="s">
        <v>16</v>
      </c>
      <c r="C19" s="9">
        <v>293</v>
      </c>
      <c r="D19" s="10">
        <v>2</v>
      </c>
      <c r="E19" s="9">
        <v>308</v>
      </c>
      <c r="F19" s="10">
        <v>0</v>
      </c>
      <c r="G19" s="9">
        <v>3</v>
      </c>
      <c r="H19" s="11">
        <v>0</v>
      </c>
      <c r="I19" s="9">
        <v>8</v>
      </c>
      <c r="J19" s="4">
        <v>22</v>
      </c>
    </row>
    <row r="20" spans="1:20" x14ac:dyDescent="0.3">
      <c r="A20" s="2"/>
      <c r="B20" s="37" t="s">
        <v>17</v>
      </c>
      <c r="C20" s="9">
        <v>243</v>
      </c>
      <c r="D20" s="10">
        <v>2</v>
      </c>
      <c r="E20" s="9">
        <v>265</v>
      </c>
      <c r="F20" s="10">
        <v>0</v>
      </c>
      <c r="G20" s="9">
        <v>1</v>
      </c>
      <c r="H20" s="11">
        <v>0</v>
      </c>
      <c r="I20" s="9">
        <v>3</v>
      </c>
      <c r="J20" s="4">
        <v>8</v>
      </c>
    </row>
    <row r="21" spans="1:20" x14ac:dyDescent="0.3">
      <c r="A21" s="2"/>
      <c r="B21" s="37" t="s">
        <v>18</v>
      </c>
      <c r="C21" s="9">
        <v>174</v>
      </c>
      <c r="D21" s="10">
        <v>3</v>
      </c>
      <c r="E21" s="9">
        <v>172</v>
      </c>
      <c r="F21" s="10">
        <v>0</v>
      </c>
      <c r="G21" s="9">
        <v>0</v>
      </c>
      <c r="H21" s="11">
        <v>0</v>
      </c>
      <c r="I21" s="9">
        <v>2</v>
      </c>
      <c r="J21" s="4">
        <v>7</v>
      </c>
    </row>
    <row r="22" spans="1:20" x14ac:dyDescent="0.3">
      <c r="A22" s="2"/>
      <c r="B22" s="37" t="s">
        <v>19</v>
      </c>
      <c r="C22" s="9">
        <v>105</v>
      </c>
      <c r="D22" s="10">
        <v>0</v>
      </c>
      <c r="E22" s="9">
        <v>137</v>
      </c>
      <c r="F22" s="10">
        <v>1</v>
      </c>
      <c r="G22" s="9">
        <v>1</v>
      </c>
      <c r="H22" s="11">
        <v>1</v>
      </c>
      <c r="I22" s="9">
        <v>0</v>
      </c>
      <c r="J22" s="4">
        <v>1</v>
      </c>
    </row>
    <row r="23" spans="1:20" x14ac:dyDescent="0.3">
      <c r="A23" s="2"/>
      <c r="B23" s="37" t="s">
        <v>24</v>
      </c>
      <c r="C23" s="9">
        <v>67</v>
      </c>
      <c r="D23" s="10">
        <v>0</v>
      </c>
      <c r="E23" s="9">
        <v>94</v>
      </c>
      <c r="F23" s="10">
        <v>0</v>
      </c>
      <c r="G23" s="9">
        <v>1</v>
      </c>
      <c r="H23" s="11">
        <v>0</v>
      </c>
      <c r="I23" s="9">
        <v>0</v>
      </c>
      <c r="J23" s="4">
        <v>2</v>
      </c>
    </row>
    <row r="24" spans="1:20" x14ac:dyDescent="0.3">
      <c r="A24" s="2"/>
      <c r="B24" s="37" t="s">
        <v>20</v>
      </c>
      <c r="C24" s="9">
        <v>41</v>
      </c>
      <c r="D24" s="10">
        <v>0</v>
      </c>
      <c r="E24" s="9">
        <v>42</v>
      </c>
      <c r="F24" s="10">
        <v>0</v>
      </c>
      <c r="G24" s="9">
        <v>0</v>
      </c>
      <c r="H24" s="11">
        <v>0</v>
      </c>
      <c r="I24" s="9">
        <v>0</v>
      </c>
      <c r="J24" s="4">
        <v>0</v>
      </c>
    </row>
    <row r="25" spans="1:20" x14ac:dyDescent="0.3">
      <c r="A25" s="2"/>
      <c r="B25" s="37" t="s">
        <v>21</v>
      </c>
      <c r="C25" s="9">
        <v>14</v>
      </c>
      <c r="D25" s="10">
        <v>20</v>
      </c>
      <c r="E25" s="9">
        <v>0</v>
      </c>
      <c r="F25" s="10">
        <v>0</v>
      </c>
      <c r="G25" s="9">
        <v>0</v>
      </c>
      <c r="H25" s="11">
        <v>0</v>
      </c>
      <c r="I25" s="9">
        <v>1</v>
      </c>
      <c r="J25" s="4">
        <v>1</v>
      </c>
    </row>
    <row r="26" spans="1:20" ht="15" thickBot="1" x14ac:dyDescent="0.35">
      <c r="A26" s="2"/>
      <c r="B26" s="38" t="s">
        <v>22</v>
      </c>
      <c r="C26" s="16">
        <v>5</v>
      </c>
      <c r="D26" s="17">
        <v>0</v>
      </c>
      <c r="E26" s="16">
        <v>16</v>
      </c>
      <c r="F26" s="17">
        <v>0</v>
      </c>
      <c r="G26" s="16">
        <v>0</v>
      </c>
      <c r="H26" s="18">
        <v>0</v>
      </c>
      <c r="I26" s="16">
        <v>0</v>
      </c>
      <c r="J26" s="5">
        <v>1</v>
      </c>
      <c r="M26" s="76"/>
      <c r="N26" s="76">
        <v>1</v>
      </c>
      <c r="O26" s="76"/>
      <c r="P26" s="76">
        <v>2</v>
      </c>
      <c r="Q26" s="77"/>
      <c r="R26" s="76">
        <v>3</v>
      </c>
      <c r="S26" s="76"/>
      <c r="T26" s="76" t="s">
        <v>93</v>
      </c>
    </row>
    <row r="27" spans="1:20" x14ac:dyDescent="0.3">
      <c r="M27" s="76" t="s">
        <v>90</v>
      </c>
      <c r="N27" s="77">
        <f>C28+D28</f>
        <v>3914</v>
      </c>
      <c r="O27" s="76"/>
      <c r="P27" s="77">
        <f>E28+F28</f>
        <v>4291</v>
      </c>
      <c r="Q27" s="76"/>
      <c r="R27" s="77">
        <f>G28+H28</f>
        <v>37</v>
      </c>
      <c r="S27" s="76"/>
      <c r="T27" s="77">
        <f>J28</f>
        <v>263</v>
      </c>
    </row>
    <row r="28" spans="1:20" x14ac:dyDescent="0.3">
      <c r="C28" s="42">
        <f>SUM(C3:C26)</f>
        <v>3867</v>
      </c>
      <c r="D28" s="42">
        <f t="shared" ref="D28:J28" si="0">SUM(D3:D26)</f>
        <v>47</v>
      </c>
      <c r="E28" s="42">
        <f t="shared" si="0"/>
        <v>4279</v>
      </c>
      <c r="F28" s="42">
        <f t="shared" si="0"/>
        <v>12</v>
      </c>
      <c r="G28" s="42">
        <f t="shared" si="0"/>
        <v>19</v>
      </c>
      <c r="H28" s="42">
        <f t="shared" si="0"/>
        <v>18</v>
      </c>
      <c r="I28" s="42">
        <f t="shared" si="0"/>
        <v>229</v>
      </c>
      <c r="J28" s="42">
        <f t="shared" si="0"/>
        <v>263</v>
      </c>
      <c r="M28" s="76" t="s">
        <v>91</v>
      </c>
      <c r="N28" s="77">
        <f>E28+G28</f>
        <v>4298</v>
      </c>
      <c r="O28" s="76"/>
      <c r="P28" s="77">
        <f>C28+H28</f>
        <v>3885</v>
      </c>
      <c r="Q28" s="76"/>
      <c r="R28" s="77">
        <f>D28+F28</f>
        <v>59</v>
      </c>
      <c r="S28" s="76"/>
      <c r="T28" s="77">
        <f>I28</f>
        <v>229</v>
      </c>
    </row>
    <row r="29" spans="1:20" x14ac:dyDescent="0.3">
      <c r="M29" s="76"/>
      <c r="N29" s="76"/>
      <c r="O29" s="76"/>
      <c r="P29" s="76"/>
      <c r="Q29" s="76"/>
      <c r="R29" s="76"/>
      <c r="S29" s="76"/>
      <c r="T29" s="76"/>
    </row>
    <row r="30" spans="1:20" x14ac:dyDescent="0.3">
      <c r="M30" s="76" t="s">
        <v>92</v>
      </c>
      <c r="N30" s="78">
        <f>SUM(N27:N28)</f>
        <v>8212</v>
      </c>
      <c r="O30" s="78"/>
      <c r="P30" s="78">
        <f t="shared" ref="P30:T30" si="1">SUM(P27:P28)</f>
        <v>8176</v>
      </c>
      <c r="Q30" s="78"/>
      <c r="R30" s="79">
        <f t="shared" si="1"/>
        <v>96</v>
      </c>
      <c r="S30" s="76"/>
      <c r="T30" s="79">
        <f t="shared" si="1"/>
        <v>492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11C92-7B1B-4170-8585-D5C5A0BDFA1B}">
  <dimension ref="A1:P30"/>
  <sheetViews>
    <sheetView workbookViewId="0">
      <selection activeCell="K26" sqref="K26:P30"/>
    </sheetView>
  </sheetViews>
  <sheetFormatPr defaultRowHeight="14.4" x14ac:dyDescent="0.3"/>
  <cols>
    <col min="1" max="1" width="12.109375" customWidth="1"/>
  </cols>
  <sheetData>
    <row r="1" spans="1:8" ht="18.600000000000001" thickBot="1" x14ac:dyDescent="0.4">
      <c r="A1" s="39" t="s">
        <v>25</v>
      </c>
      <c r="B1" s="1" t="s">
        <v>51</v>
      </c>
    </row>
    <row r="2" spans="1:8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7" t="s">
        <v>29</v>
      </c>
      <c r="F2" s="28" t="s">
        <v>30</v>
      </c>
      <c r="G2" s="30" t="s">
        <v>31</v>
      </c>
      <c r="H2" s="32" t="s">
        <v>32</v>
      </c>
    </row>
    <row r="3" spans="1:8" x14ac:dyDescent="0.3">
      <c r="A3" s="41" t="s">
        <v>50</v>
      </c>
      <c r="B3" s="36" t="s">
        <v>1</v>
      </c>
      <c r="C3" s="6">
        <v>1</v>
      </c>
      <c r="D3" s="8">
        <v>0</v>
      </c>
      <c r="E3" s="6">
        <v>0</v>
      </c>
      <c r="F3" s="8">
        <v>0</v>
      </c>
      <c r="G3" s="6">
        <v>1</v>
      </c>
      <c r="H3" s="3">
        <v>0</v>
      </c>
    </row>
    <row r="4" spans="1:8" x14ac:dyDescent="0.3">
      <c r="A4" s="2"/>
      <c r="B4" s="37" t="s">
        <v>2</v>
      </c>
      <c r="C4" s="9">
        <v>1</v>
      </c>
      <c r="D4" s="10">
        <v>0</v>
      </c>
      <c r="E4" s="9">
        <v>0</v>
      </c>
      <c r="F4" s="10">
        <v>0</v>
      </c>
      <c r="G4" s="9">
        <v>0</v>
      </c>
      <c r="H4" s="4">
        <v>0</v>
      </c>
    </row>
    <row r="5" spans="1:8" x14ac:dyDescent="0.3">
      <c r="A5" s="2"/>
      <c r="B5" s="37" t="s">
        <v>3</v>
      </c>
      <c r="C5" s="9">
        <v>1</v>
      </c>
      <c r="D5" s="10">
        <v>0</v>
      </c>
      <c r="E5" s="9">
        <v>0</v>
      </c>
      <c r="F5" s="10">
        <v>0</v>
      </c>
      <c r="G5" s="9">
        <v>0</v>
      </c>
      <c r="H5" s="4">
        <v>0</v>
      </c>
    </row>
    <row r="6" spans="1:8" x14ac:dyDescent="0.3">
      <c r="A6" s="2"/>
      <c r="B6" s="37" t="s">
        <v>4</v>
      </c>
      <c r="C6" s="9">
        <v>0</v>
      </c>
      <c r="D6" s="10">
        <v>0</v>
      </c>
      <c r="E6" s="9">
        <v>0</v>
      </c>
      <c r="F6" s="10">
        <v>0</v>
      </c>
      <c r="G6" s="9">
        <v>0</v>
      </c>
      <c r="H6" s="4">
        <v>0</v>
      </c>
    </row>
    <row r="7" spans="1:8" x14ac:dyDescent="0.3">
      <c r="A7" s="2"/>
      <c r="B7" s="37" t="s">
        <v>5</v>
      </c>
      <c r="C7" s="9">
        <v>0</v>
      </c>
      <c r="D7" s="10">
        <v>0</v>
      </c>
      <c r="E7" s="9">
        <v>1</v>
      </c>
      <c r="F7" s="10">
        <v>0</v>
      </c>
      <c r="G7" s="9">
        <v>0</v>
      </c>
      <c r="H7" s="4">
        <v>0</v>
      </c>
    </row>
    <row r="8" spans="1:8" x14ac:dyDescent="0.3">
      <c r="A8" s="2"/>
      <c r="B8" s="37" t="s">
        <v>6</v>
      </c>
      <c r="C8" s="9">
        <v>0</v>
      </c>
      <c r="D8" s="10">
        <v>0</v>
      </c>
      <c r="E8" s="9">
        <v>5</v>
      </c>
      <c r="F8" s="10">
        <v>0</v>
      </c>
      <c r="G8" s="9">
        <v>1</v>
      </c>
      <c r="H8" s="4">
        <v>0</v>
      </c>
    </row>
    <row r="9" spans="1:8" x14ac:dyDescent="0.3">
      <c r="A9" s="2"/>
      <c r="B9" s="37" t="s">
        <v>7</v>
      </c>
      <c r="C9" s="9">
        <v>10</v>
      </c>
      <c r="D9" s="10">
        <v>0</v>
      </c>
      <c r="E9" s="9">
        <v>12</v>
      </c>
      <c r="F9" s="10">
        <v>0</v>
      </c>
      <c r="G9" s="9">
        <v>0</v>
      </c>
      <c r="H9" s="4">
        <v>0</v>
      </c>
    </row>
    <row r="10" spans="1:8" x14ac:dyDescent="0.3">
      <c r="A10" s="2"/>
      <c r="B10" s="37" t="s">
        <v>8</v>
      </c>
      <c r="C10" s="9">
        <v>9</v>
      </c>
      <c r="D10" s="10">
        <v>0</v>
      </c>
      <c r="E10" s="9">
        <v>8</v>
      </c>
      <c r="F10" s="10">
        <v>0</v>
      </c>
      <c r="G10" s="9">
        <v>1</v>
      </c>
      <c r="H10" s="4">
        <v>1</v>
      </c>
    </row>
    <row r="11" spans="1:8" x14ac:dyDescent="0.3">
      <c r="A11" s="2"/>
      <c r="B11" s="37" t="s">
        <v>9</v>
      </c>
      <c r="C11" s="9">
        <v>15</v>
      </c>
      <c r="D11" s="10">
        <v>2</v>
      </c>
      <c r="E11" s="9">
        <v>14</v>
      </c>
      <c r="F11" s="10">
        <v>2</v>
      </c>
      <c r="G11" s="9">
        <v>2</v>
      </c>
      <c r="H11" s="4">
        <v>1</v>
      </c>
    </row>
    <row r="12" spans="1:8" x14ac:dyDescent="0.3">
      <c r="A12" s="2"/>
      <c r="B12" s="37" t="s">
        <v>10</v>
      </c>
      <c r="C12" s="9">
        <v>18</v>
      </c>
      <c r="D12" s="10">
        <v>2</v>
      </c>
      <c r="E12" s="9">
        <v>10</v>
      </c>
      <c r="F12" s="10">
        <v>1</v>
      </c>
      <c r="G12" s="9">
        <v>2</v>
      </c>
      <c r="H12" s="4">
        <v>2</v>
      </c>
    </row>
    <row r="13" spans="1:8" x14ac:dyDescent="0.3">
      <c r="A13" s="2"/>
      <c r="B13" s="37" t="s">
        <v>11</v>
      </c>
      <c r="C13" s="12">
        <v>17</v>
      </c>
      <c r="D13" s="14">
        <v>2</v>
      </c>
      <c r="E13" s="12">
        <v>12</v>
      </c>
      <c r="F13" s="14">
        <v>1</v>
      </c>
      <c r="G13" s="12">
        <v>1</v>
      </c>
      <c r="H13" s="13">
        <v>2</v>
      </c>
    </row>
    <row r="14" spans="1:8" x14ac:dyDescent="0.3">
      <c r="A14" s="2"/>
      <c r="B14" s="37" t="s">
        <v>12</v>
      </c>
      <c r="C14" s="12">
        <v>11</v>
      </c>
      <c r="D14" s="14">
        <v>0</v>
      </c>
      <c r="E14" s="12">
        <v>18</v>
      </c>
      <c r="F14" s="14">
        <v>1</v>
      </c>
      <c r="G14" s="12">
        <v>0</v>
      </c>
      <c r="H14" s="13">
        <v>2</v>
      </c>
    </row>
    <row r="15" spans="1:8" x14ac:dyDescent="0.3">
      <c r="A15" s="2"/>
      <c r="B15" s="37" t="s">
        <v>23</v>
      </c>
      <c r="C15" s="12">
        <v>16</v>
      </c>
      <c r="D15" s="14">
        <v>0</v>
      </c>
      <c r="E15" s="12">
        <v>9</v>
      </c>
      <c r="F15" s="14">
        <v>3</v>
      </c>
      <c r="G15" s="12">
        <v>0</v>
      </c>
      <c r="H15" s="13">
        <v>2</v>
      </c>
    </row>
    <row r="16" spans="1:8" x14ac:dyDescent="0.3">
      <c r="A16" s="2"/>
      <c r="B16" s="37" t="s">
        <v>13</v>
      </c>
      <c r="C16" s="12">
        <v>12</v>
      </c>
      <c r="D16" s="14">
        <v>0</v>
      </c>
      <c r="E16" s="12">
        <v>8</v>
      </c>
      <c r="F16" s="14">
        <v>2</v>
      </c>
      <c r="G16" s="12">
        <v>0</v>
      </c>
      <c r="H16" s="13">
        <v>5</v>
      </c>
    </row>
    <row r="17" spans="1:16" x14ac:dyDescent="0.3">
      <c r="A17" s="2"/>
      <c r="B17" s="37" t="s">
        <v>14</v>
      </c>
      <c r="C17" s="12">
        <v>11</v>
      </c>
      <c r="D17" s="14">
        <v>4</v>
      </c>
      <c r="E17" s="12">
        <v>9</v>
      </c>
      <c r="F17" s="14">
        <v>1</v>
      </c>
      <c r="G17" s="12">
        <v>1</v>
      </c>
      <c r="H17" s="13">
        <v>2</v>
      </c>
    </row>
    <row r="18" spans="1:16" x14ac:dyDescent="0.3">
      <c r="A18" s="2"/>
      <c r="B18" s="37" t="s">
        <v>15</v>
      </c>
      <c r="C18" s="12">
        <v>11</v>
      </c>
      <c r="D18" s="14">
        <v>3</v>
      </c>
      <c r="E18" s="12">
        <v>8</v>
      </c>
      <c r="F18" s="14">
        <v>1</v>
      </c>
      <c r="G18" s="12">
        <v>1</v>
      </c>
      <c r="H18" s="13">
        <v>4</v>
      </c>
    </row>
    <row r="19" spans="1:16" x14ac:dyDescent="0.3">
      <c r="A19" s="2"/>
      <c r="B19" s="37" t="s">
        <v>16</v>
      </c>
      <c r="C19" s="9">
        <v>9</v>
      </c>
      <c r="D19" s="10">
        <v>1</v>
      </c>
      <c r="E19" s="9">
        <v>6</v>
      </c>
      <c r="F19" s="10">
        <v>2</v>
      </c>
      <c r="G19" s="9">
        <v>1</v>
      </c>
      <c r="H19" s="4">
        <v>4</v>
      </c>
    </row>
    <row r="20" spans="1:16" x14ac:dyDescent="0.3">
      <c r="A20" s="2"/>
      <c r="B20" s="37" t="s">
        <v>17</v>
      </c>
      <c r="C20" s="9">
        <v>5</v>
      </c>
      <c r="D20" s="10">
        <v>2</v>
      </c>
      <c r="E20" s="9">
        <v>6</v>
      </c>
      <c r="F20" s="10">
        <v>5</v>
      </c>
      <c r="G20" s="9">
        <v>3</v>
      </c>
      <c r="H20" s="4">
        <v>2</v>
      </c>
    </row>
    <row r="21" spans="1:16" x14ac:dyDescent="0.3">
      <c r="A21" s="2"/>
      <c r="B21" s="37" t="s">
        <v>18</v>
      </c>
      <c r="C21" s="9">
        <v>6</v>
      </c>
      <c r="D21" s="10">
        <v>2</v>
      </c>
      <c r="E21" s="9">
        <v>3</v>
      </c>
      <c r="F21" s="10">
        <v>2</v>
      </c>
      <c r="G21" s="9">
        <v>1</v>
      </c>
      <c r="H21" s="4">
        <v>5</v>
      </c>
    </row>
    <row r="22" spans="1:16" x14ac:dyDescent="0.3">
      <c r="A22" s="2"/>
      <c r="B22" s="37" t="s">
        <v>19</v>
      </c>
      <c r="C22" s="9">
        <v>5</v>
      </c>
      <c r="D22" s="10">
        <v>3</v>
      </c>
      <c r="E22" s="9">
        <v>7</v>
      </c>
      <c r="F22" s="10">
        <v>2</v>
      </c>
      <c r="G22" s="9">
        <v>0</v>
      </c>
      <c r="H22" s="4">
        <v>1</v>
      </c>
    </row>
    <row r="23" spans="1:16" x14ac:dyDescent="0.3">
      <c r="A23" s="2"/>
      <c r="B23" s="37" t="s">
        <v>24</v>
      </c>
      <c r="C23" s="9">
        <v>4</v>
      </c>
      <c r="D23" s="10">
        <v>1</v>
      </c>
      <c r="E23" s="9">
        <v>0</v>
      </c>
      <c r="F23" s="10">
        <v>0</v>
      </c>
      <c r="G23" s="9">
        <v>1</v>
      </c>
      <c r="H23" s="4">
        <v>1</v>
      </c>
    </row>
    <row r="24" spans="1:16" x14ac:dyDescent="0.3">
      <c r="A24" s="2"/>
      <c r="B24" s="37" t="s">
        <v>20</v>
      </c>
      <c r="C24" s="9">
        <v>1</v>
      </c>
      <c r="D24" s="10">
        <v>0</v>
      </c>
      <c r="E24" s="9">
        <v>2</v>
      </c>
      <c r="F24" s="10">
        <v>0</v>
      </c>
      <c r="G24" s="9">
        <v>1</v>
      </c>
      <c r="H24" s="4">
        <v>2</v>
      </c>
    </row>
    <row r="25" spans="1:16" x14ac:dyDescent="0.3">
      <c r="A25" s="2"/>
      <c r="B25" s="37" t="s">
        <v>21</v>
      </c>
      <c r="C25" s="9">
        <v>0</v>
      </c>
      <c r="D25" s="10">
        <v>0</v>
      </c>
      <c r="E25" s="9">
        <v>0</v>
      </c>
      <c r="F25" s="10">
        <v>2</v>
      </c>
      <c r="G25" s="9">
        <v>0</v>
      </c>
      <c r="H25" s="4">
        <v>1</v>
      </c>
    </row>
    <row r="26" spans="1:16" ht="15" thickBot="1" x14ac:dyDescent="0.35">
      <c r="A26" s="2"/>
      <c r="B26" s="38" t="s">
        <v>22</v>
      </c>
      <c r="C26" s="16">
        <v>1</v>
      </c>
      <c r="D26" s="17">
        <v>0</v>
      </c>
      <c r="E26" s="16">
        <v>0</v>
      </c>
      <c r="F26" s="17">
        <v>0</v>
      </c>
      <c r="G26" s="16">
        <v>1</v>
      </c>
      <c r="H26" s="5">
        <v>0</v>
      </c>
      <c r="K26" s="76"/>
      <c r="L26" s="76">
        <v>1</v>
      </c>
      <c r="M26" s="76"/>
      <c r="N26" s="76">
        <v>2</v>
      </c>
      <c r="O26" s="77"/>
      <c r="P26" s="76">
        <v>3</v>
      </c>
    </row>
    <row r="27" spans="1:16" x14ac:dyDescent="0.3">
      <c r="K27" s="76" t="s">
        <v>90</v>
      </c>
      <c r="L27" s="77">
        <f>C28+D28</f>
        <v>186</v>
      </c>
      <c r="M27" s="76"/>
      <c r="N27" s="77">
        <f>E28+F28</f>
        <v>163</v>
      </c>
      <c r="O27" s="76"/>
      <c r="P27" s="77">
        <f>G28+H28</f>
        <v>55</v>
      </c>
    </row>
    <row r="28" spans="1:16" x14ac:dyDescent="0.3">
      <c r="C28" s="42">
        <f>SUM(C3:C26)</f>
        <v>164</v>
      </c>
      <c r="D28" s="42">
        <f t="shared" ref="D28:H28" si="0">SUM(D3:D26)</f>
        <v>22</v>
      </c>
      <c r="E28" s="42">
        <f t="shared" si="0"/>
        <v>138</v>
      </c>
      <c r="F28" s="42">
        <f t="shared" si="0"/>
        <v>25</v>
      </c>
      <c r="G28" s="42">
        <f t="shared" si="0"/>
        <v>18</v>
      </c>
      <c r="H28" s="42">
        <f t="shared" si="0"/>
        <v>37</v>
      </c>
      <c r="K28" s="76" t="s">
        <v>91</v>
      </c>
      <c r="L28" s="77">
        <f>E28+G28</f>
        <v>156</v>
      </c>
      <c r="M28" s="76"/>
      <c r="N28" s="77">
        <f>C28+H28</f>
        <v>201</v>
      </c>
      <c r="O28" s="76"/>
      <c r="P28" s="77">
        <f>D28+F28</f>
        <v>47</v>
      </c>
    </row>
    <row r="29" spans="1:16" x14ac:dyDescent="0.3">
      <c r="K29" s="76"/>
      <c r="L29" s="76"/>
      <c r="M29" s="76"/>
      <c r="N29" s="76"/>
      <c r="O29" s="76"/>
      <c r="P29" s="76"/>
    </row>
    <row r="30" spans="1:16" x14ac:dyDescent="0.3">
      <c r="K30" s="76" t="s">
        <v>92</v>
      </c>
      <c r="L30" s="78">
        <f>SUM(L27:L28)</f>
        <v>342</v>
      </c>
      <c r="M30" s="78"/>
      <c r="N30" s="78">
        <f t="shared" ref="N30:P30" si="1">SUM(N27:N28)</f>
        <v>364</v>
      </c>
      <c r="O30" s="78"/>
      <c r="P30" s="79">
        <f t="shared" si="1"/>
        <v>102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62C39-930C-4D7D-97CE-73D808C04DEF}">
  <dimension ref="A1:Q35"/>
  <sheetViews>
    <sheetView workbookViewId="0">
      <selection activeCell="T12" sqref="T12"/>
    </sheetView>
  </sheetViews>
  <sheetFormatPr defaultRowHeight="14.4" x14ac:dyDescent="0.3"/>
  <cols>
    <col min="1" max="1" width="12" customWidth="1"/>
  </cols>
  <sheetData>
    <row r="1" spans="1:15" ht="18.600000000000001" thickBot="1" x14ac:dyDescent="0.4">
      <c r="A1" s="39" t="s">
        <v>25</v>
      </c>
      <c r="B1" s="1" t="s">
        <v>96</v>
      </c>
    </row>
    <row r="2" spans="1:15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7" t="s">
        <v>29</v>
      </c>
      <c r="F2" s="28" t="s">
        <v>30</v>
      </c>
      <c r="G2" s="30" t="s">
        <v>31</v>
      </c>
      <c r="H2" s="32" t="s">
        <v>32</v>
      </c>
    </row>
    <row r="3" spans="1:15" x14ac:dyDescent="0.3">
      <c r="A3" s="39">
        <v>44334</v>
      </c>
      <c r="B3" s="36" t="s">
        <v>1</v>
      </c>
      <c r="C3" s="6">
        <f>C$29*$J3/100</f>
        <v>1.7804797896812357</v>
      </c>
      <c r="D3" s="6">
        <f t="shared" ref="D3:H11" si="0">D$29*$J3/100</f>
        <v>7.3082484390404208</v>
      </c>
      <c r="E3" s="6">
        <f t="shared" si="0"/>
        <v>1.4354255668747948</v>
      </c>
      <c r="F3" s="6">
        <f t="shared" si="0"/>
        <v>8.9714097929674677E-2</v>
      </c>
      <c r="G3" s="6">
        <f t="shared" si="0"/>
        <v>11.511008872822872</v>
      </c>
      <c r="H3" s="6">
        <f t="shared" si="0"/>
        <v>0.1725271114032205</v>
      </c>
      <c r="J3">
        <v>0.21</v>
      </c>
    </row>
    <row r="4" spans="1:15" x14ac:dyDescent="0.3">
      <c r="A4" s="2"/>
      <c r="B4" s="37" t="s">
        <v>2</v>
      </c>
      <c r="C4" s="6">
        <f t="shared" ref="C4:C11" si="1">C$29*$J4/100</f>
        <v>1.5261255340124875</v>
      </c>
      <c r="D4" s="6">
        <f t="shared" si="0"/>
        <v>6.2642129477489323</v>
      </c>
      <c r="E4" s="6">
        <f t="shared" si="0"/>
        <v>1.230364771606967</v>
      </c>
      <c r="F4" s="6">
        <f t="shared" si="0"/>
        <v>7.6897798225435438E-2</v>
      </c>
      <c r="G4" s="6">
        <f t="shared" si="0"/>
        <v>9.8665790338481756</v>
      </c>
      <c r="H4" s="6">
        <f t="shared" si="0"/>
        <v>0.14788038120276042</v>
      </c>
      <c r="J4">
        <v>0.18</v>
      </c>
    </row>
    <row r="5" spans="1:15" x14ac:dyDescent="0.3">
      <c r="A5" s="2"/>
      <c r="B5" s="37" t="s">
        <v>3</v>
      </c>
      <c r="C5" s="6">
        <f t="shared" si="1"/>
        <v>1.8652645415708184</v>
      </c>
      <c r="D5" s="6">
        <f t="shared" si="0"/>
        <v>7.6562602694709172</v>
      </c>
      <c r="E5" s="6">
        <f t="shared" si="0"/>
        <v>1.5037791652974042</v>
      </c>
      <c r="F5" s="6">
        <f t="shared" si="0"/>
        <v>9.3986197831087762E-2</v>
      </c>
      <c r="G5" s="6">
        <f t="shared" si="0"/>
        <v>12.059152152481106</v>
      </c>
      <c r="H5" s="6">
        <f t="shared" si="0"/>
        <v>0.18074268813670721</v>
      </c>
      <c r="J5">
        <v>0.22</v>
      </c>
    </row>
    <row r="6" spans="1:15" x14ac:dyDescent="0.3">
      <c r="A6" s="2"/>
      <c r="B6" s="37" t="s">
        <v>4</v>
      </c>
      <c r="C6" s="6">
        <f t="shared" si="1"/>
        <v>3.8153138350312195</v>
      </c>
      <c r="D6" s="6">
        <f t="shared" si="0"/>
        <v>15.660532369372332</v>
      </c>
      <c r="E6" s="6">
        <f t="shared" si="0"/>
        <v>3.0759119290174173</v>
      </c>
      <c r="F6" s="6">
        <f t="shared" si="0"/>
        <v>0.19224449556358858</v>
      </c>
      <c r="G6" s="6">
        <f t="shared" si="0"/>
        <v>24.666447584620443</v>
      </c>
      <c r="H6" s="6">
        <f t="shared" si="0"/>
        <v>0.36970095300690109</v>
      </c>
      <c r="J6">
        <v>0.45</v>
      </c>
    </row>
    <row r="7" spans="1:15" x14ac:dyDescent="0.3">
      <c r="A7" s="2"/>
      <c r="B7" s="37" t="s">
        <v>5</v>
      </c>
      <c r="C7" s="6">
        <f t="shared" si="1"/>
        <v>13.480775550443644</v>
      </c>
      <c r="D7" s="6">
        <f t="shared" si="0"/>
        <v>55.333881038448901</v>
      </c>
      <c r="E7" s="6">
        <f t="shared" si="0"/>
        <v>10.868222149194876</v>
      </c>
      <c r="F7" s="6">
        <f t="shared" si="0"/>
        <v>0.67926388432467977</v>
      </c>
      <c r="G7" s="6">
        <f t="shared" si="0"/>
        <v>87.154781465658914</v>
      </c>
      <c r="H7" s="6">
        <f t="shared" si="0"/>
        <v>1.3062767006243841</v>
      </c>
      <c r="J7">
        <v>1.59</v>
      </c>
    </row>
    <row r="8" spans="1:15" x14ac:dyDescent="0.3">
      <c r="A8" s="2"/>
      <c r="B8" s="37" t="s">
        <v>6</v>
      </c>
      <c r="C8" s="6">
        <f t="shared" si="1"/>
        <v>34.846533026618474</v>
      </c>
      <c r="D8" s="6">
        <f t="shared" si="0"/>
        <v>143.03286230693396</v>
      </c>
      <c r="E8" s="6">
        <f t="shared" si="0"/>
        <v>28.093328951692413</v>
      </c>
      <c r="F8" s="6">
        <f t="shared" si="0"/>
        <v>1.7558330594807758</v>
      </c>
      <c r="G8" s="6">
        <f t="shared" si="0"/>
        <v>225.28688793953336</v>
      </c>
      <c r="H8" s="6">
        <f t="shared" si="0"/>
        <v>3.3766020374630301</v>
      </c>
      <c r="J8">
        <v>4.1100000000000003</v>
      </c>
    </row>
    <row r="9" spans="1:15" x14ac:dyDescent="0.3">
      <c r="A9" s="2"/>
      <c r="B9" s="37" t="s">
        <v>7</v>
      </c>
      <c r="C9" s="6">
        <f t="shared" si="1"/>
        <v>50.78606638186001</v>
      </c>
      <c r="D9" s="6">
        <f t="shared" si="0"/>
        <v>208.45908642786725</v>
      </c>
      <c r="E9" s="6">
        <f t="shared" si="0"/>
        <v>40.943805455142957</v>
      </c>
      <c r="F9" s="6">
        <f t="shared" si="0"/>
        <v>2.5589878409464348</v>
      </c>
      <c r="G9" s="6">
        <f t="shared" si="0"/>
        <v>328.337824515281</v>
      </c>
      <c r="H9" s="6">
        <f t="shared" si="0"/>
        <v>4.9211304633585282</v>
      </c>
      <c r="J9">
        <v>5.99</v>
      </c>
    </row>
    <row r="10" spans="1:15" x14ac:dyDescent="0.3">
      <c r="A10" s="2"/>
      <c r="B10" s="37" t="s">
        <v>8</v>
      </c>
      <c r="C10" s="6">
        <f t="shared" si="1"/>
        <v>56.805783766020376</v>
      </c>
      <c r="D10" s="6">
        <f t="shared" si="0"/>
        <v>233.16792638843251</v>
      </c>
      <c r="E10" s="6">
        <f t="shared" si="0"/>
        <v>45.796910943148212</v>
      </c>
      <c r="F10" s="6">
        <f t="shared" si="0"/>
        <v>2.8623069339467633</v>
      </c>
      <c r="G10" s="6">
        <f t="shared" si="0"/>
        <v>367.2559973710155</v>
      </c>
      <c r="H10" s="6">
        <f t="shared" si="0"/>
        <v>5.5044364114360826</v>
      </c>
      <c r="J10">
        <v>6.7</v>
      </c>
    </row>
    <row r="11" spans="1:15" x14ac:dyDescent="0.3">
      <c r="A11" s="2"/>
      <c r="B11" s="37" t="s">
        <v>9</v>
      </c>
      <c r="C11" s="6">
        <f t="shared" si="1"/>
        <v>55.703581991455806</v>
      </c>
      <c r="D11" s="6">
        <f t="shared" si="0"/>
        <v>228.64377259283603</v>
      </c>
      <c r="E11" s="6">
        <f t="shared" si="0"/>
        <v>44.908314163654296</v>
      </c>
      <c r="F11" s="6">
        <f t="shared" si="0"/>
        <v>2.8067696352283935</v>
      </c>
      <c r="G11" s="6">
        <f t="shared" si="0"/>
        <v>360.13013473545851</v>
      </c>
      <c r="H11" s="6">
        <f t="shared" si="0"/>
        <v>5.3976339139007568</v>
      </c>
      <c r="J11">
        <v>6.57</v>
      </c>
    </row>
    <row r="12" spans="1:15" x14ac:dyDescent="0.3">
      <c r="A12" s="2"/>
      <c r="B12" s="37" t="s">
        <v>10</v>
      </c>
      <c r="C12" s="99">
        <f>32/I12</f>
        <v>64</v>
      </c>
      <c r="D12" s="100">
        <f>109/I12</f>
        <v>218</v>
      </c>
      <c r="E12" s="99">
        <f>15/I12</f>
        <v>30</v>
      </c>
      <c r="F12" s="100">
        <f>1/I12</f>
        <v>2</v>
      </c>
      <c r="G12" s="99">
        <f>165/I12</f>
        <v>330</v>
      </c>
      <c r="H12" s="101">
        <f>1/I12</f>
        <v>2</v>
      </c>
      <c r="I12">
        <v>0.5</v>
      </c>
      <c r="J12">
        <v>6.34</v>
      </c>
      <c r="N12" s="42"/>
      <c r="O12" s="42"/>
    </row>
    <row r="13" spans="1:15" x14ac:dyDescent="0.3">
      <c r="A13" s="2"/>
      <c r="B13" s="37" t="s">
        <v>11</v>
      </c>
      <c r="C13" s="102">
        <v>50</v>
      </c>
      <c r="D13" s="103">
        <v>177</v>
      </c>
      <c r="E13" s="102">
        <v>37</v>
      </c>
      <c r="F13" s="103">
        <v>3</v>
      </c>
      <c r="G13" s="102">
        <v>310</v>
      </c>
      <c r="H13" s="104">
        <v>3</v>
      </c>
      <c r="J13">
        <v>6.13</v>
      </c>
      <c r="N13" s="42"/>
      <c r="O13" s="42"/>
    </row>
    <row r="14" spans="1:15" x14ac:dyDescent="0.3">
      <c r="A14" s="2"/>
      <c r="B14" s="37" t="s">
        <v>12</v>
      </c>
      <c r="C14" s="102">
        <v>48</v>
      </c>
      <c r="D14" s="103">
        <v>171</v>
      </c>
      <c r="E14" s="102">
        <v>40</v>
      </c>
      <c r="F14" s="103">
        <v>4</v>
      </c>
      <c r="G14" s="102">
        <v>289</v>
      </c>
      <c r="H14" s="104">
        <v>5</v>
      </c>
      <c r="J14">
        <v>5.93</v>
      </c>
      <c r="N14" s="42"/>
      <c r="O14" s="42"/>
    </row>
    <row r="15" spans="1:15" x14ac:dyDescent="0.3">
      <c r="A15" s="2"/>
      <c r="B15" s="37" t="s">
        <v>23</v>
      </c>
      <c r="C15" s="102">
        <v>63</v>
      </c>
      <c r="D15" s="103">
        <v>201</v>
      </c>
      <c r="E15" s="102">
        <v>45</v>
      </c>
      <c r="F15" s="103">
        <v>2</v>
      </c>
      <c r="G15" s="102">
        <v>352</v>
      </c>
      <c r="H15" s="104">
        <v>7</v>
      </c>
      <c r="J15">
        <v>6.05</v>
      </c>
      <c r="N15" s="42"/>
      <c r="O15" s="42"/>
    </row>
    <row r="16" spans="1:15" x14ac:dyDescent="0.3">
      <c r="A16" s="2"/>
      <c r="B16" s="37" t="s">
        <v>13</v>
      </c>
      <c r="C16" s="102">
        <v>67</v>
      </c>
      <c r="D16" s="103">
        <v>171</v>
      </c>
      <c r="E16" s="102">
        <v>43</v>
      </c>
      <c r="F16" s="103">
        <v>4</v>
      </c>
      <c r="G16" s="102">
        <v>320</v>
      </c>
      <c r="H16" s="104">
        <v>4</v>
      </c>
      <c r="J16">
        <v>6.76</v>
      </c>
      <c r="N16" s="42"/>
      <c r="O16" s="42"/>
    </row>
    <row r="17" spans="1:17" x14ac:dyDescent="0.3">
      <c r="A17" s="2"/>
      <c r="B17" s="37" t="s">
        <v>14</v>
      </c>
      <c r="C17" s="102">
        <v>50</v>
      </c>
      <c r="D17" s="103">
        <v>252</v>
      </c>
      <c r="E17" s="102">
        <v>67</v>
      </c>
      <c r="F17" s="103">
        <v>1</v>
      </c>
      <c r="G17" s="102">
        <v>412</v>
      </c>
      <c r="H17" s="104">
        <v>10</v>
      </c>
      <c r="J17">
        <v>7.88</v>
      </c>
      <c r="N17" s="42"/>
      <c r="O17" s="42"/>
    </row>
    <row r="18" spans="1:17" x14ac:dyDescent="0.3">
      <c r="A18" s="2"/>
      <c r="B18" s="37" t="s">
        <v>15</v>
      </c>
      <c r="C18" s="102">
        <v>53</v>
      </c>
      <c r="D18" s="103">
        <v>350</v>
      </c>
      <c r="E18" s="102">
        <v>45</v>
      </c>
      <c r="F18" s="103">
        <v>4</v>
      </c>
      <c r="G18" s="102">
        <v>420</v>
      </c>
      <c r="H18" s="104">
        <v>8</v>
      </c>
      <c r="J18">
        <v>8.1999999999999993</v>
      </c>
      <c r="N18" s="42"/>
      <c r="O18" s="42"/>
    </row>
    <row r="19" spans="1:17" x14ac:dyDescent="0.3">
      <c r="A19" s="2"/>
      <c r="B19" s="37" t="s">
        <v>16</v>
      </c>
      <c r="C19" s="99">
        <v>61</v>
      </c>
      <c r="D19" s="100">
        <v>298</v>
      </c>
      <c r="E19" s="99">
        <v>57</v>
      </c>
      <c r="F19" s="100">
        <v>2</v>
      </c>
      <c r="G19" s="99">
        <v>455</v>
      </c>
      <c r="H19" s="101">
        <v>9</v>
      </c>
      <c r="J19">
        <v>7.43</v>
      </c>
      <c r="N19" s="42"/>
      <c r="O19" s="42"/>
    </row>
    <row r="20" spans="1:17" x14ac:dyDescent="0.3">
      <c r="A20" s="2"/>
      <c r="B20" s="37" t="s">
        <v>17</v>
      </c>
      <c r="C20" s="99">
        <f>30/I20</f>
        <v>60</v>
      </c>
      <c r="D20" s="100">
        <f>140/I20</f>
        <v>280</v>
      </c>
      <c r="E20" s="99">
        <f>26/I20</f>
        <v>52</v>
      </c>
      <c r="F20" s="100">
        <f>2/I20</f>
        <v>4</v>
      </c>
      <c r="G20" s="99">
        <f>224/I20</f>
        <v>448</v>
      </c>
      <c r="H20" s="101">
        <f>1/I20</f>
        <v>2</v>
      </c>
      <c r="I20">
        <f>0.5</f>
        <v>0.5</v>
      </c>
      <c r="J20">
        <v>6.14</v>
      </c>
      <c r="N20" s="42"/>
      <c r="O20" s="42"/>
    </row>
    <row r="21" spans="1:17" x14ac:dyDescent="0.3">
      <c r="A21" s="2"/>
      <c r="B21" s="37" t="s">
        <v>18</v>
      </c>
      <c r="C21" s="6">
        <f>C$29*$J21/100</f>
        <v>40.1031876437726</v>
      </c>
      <c r="D21" s="6">
        <f t="shared" ref="D21:H26" si="2">D$29*$J21/100</f>
        <v>164.60959579362472</v>
      </c>
      <c r="E21" s="6">
        <f t="shared" si="2"/>
        <v>32.33125205389419</v>
      </c>
      <c r="F21" s="6">
        <f t="shared" si="2"/>
        <v>2.0207032533683869</v>
      </c>
      <c r="G21" s="6">
        <f t="shared" si="2"/>
        <v>259.27177127834375</v>
      </c>
      <c r="H21" s="6">
        <f t="shared" si="2"/>
        <v>3.8859677949392051</v>
      </c>
      <c r="J21">
        <v>4.7300000000000004</v>
      </c>
    </row>
    <row r="22" spans="1:17" x14ac:dyDescent="0.3">
      <c r="A22" s="2"/>
      <c r="B22" s="37" t="s">
        <v>19</v>
      </c>
      <c r="C22" s="6">
        <f t="shared" ref="C22:C26" si="3">C$29*$J22/100</f>
        <v>28.318107131120605</v>
      </c>
      <c r="D22" s="6">
        <f t="shared" si="2"/>
        <v>116.23595136378573</v>
      </c>
      <c r="E22" s="6">
        <f t="shared" si="2"/>
        <v>22.830101873151499</v>
      </c>
      <c r="F22" s="6">
        <f t="shared" si="2"/>
        <v>1.4268813670719687</v>
      </c>
      <c r="G22" s="6">
        <f t="shared" si="2"/>
        <v>183.07985540584949</v>
      </c>
      <c r="H22" s="6">
        <f t="shared" si="2"/>
        <v>2.7440026289845547</v>
      </c>
      <c r="J22">
        <v>3.34</v>
      </c>
    </row>
    <row r="23" spans="1:17" x14ac:dyDescent="0.3">
      <c r="A23" s="2"/>
      <c r="B23" s="37" t="s">
        <v>24</v>
      </c>
      <c r="C23" s="6">
        <f t="shared" si="3"/>
        <v>18.5678606638186</v>
      </c>
      <c r="D23" s="6">
        <f t="shared" si="2"/>
        <v>76.214590864278676</v>
      </c>
      <c r="E23" s="6">
        <f t="shared" si="2"/>
        <v>14.96943805455143</v>
      </c>
      <c r="F23" s="6">
        <f t="shared" si="2"/>
        <v>0.93558987840946439</v>
      </c>
      <c r="G23" s="6">
        <f t="shared" si="2"/>
        <v>120.04337824515282</v>
      </c>
      <c r="H23" s="6">
        <f t="shared" si="2"/>
        <v>1.7992113046335854</v>
      </c>
      <c r="J23">
        <v>2.19</v>
      </c>
    </row>
    <row r="24" spans="1:17" x14ac:dyDescent="0.3">
      <c r="A24" s="2"/>
      <c r="B24" s="37" t="s">
        <v>20</v>
      </c>
      <c r="C24" s="6">
        <f t="shared" si="3"/>
        <v>12.378573775879067</v>
      </c>
      <c r="D24" s="6">
        <f t="shared" si="2"/>
        <v>50.809727242852453</v>
      </c>
      <c r="E24" s="6">
        <f t="shared" si="2"/>
        <v>9.9796253697009529</v>
      </c>
      <c r="F24" s="6">
        <f t="shared" si="2"/>
        <v>0.62372658560630956</v>
      </c>
      <c r="G24" s="6">
        <f t="shared" si="2"/>
        <v>80.028918830101873</v>
      </c>
      <c r="H24" s="6">
        <f t="shared" si="2"/>
        <v>1.1994742030890568</v>
      </c>
      <c r="J24">
        <v>1.46</v>
      </c>
    </row>
    <row r="25" spans="1:17" x14ac:dyDescent="0.3">
      <c r="A25" s="2"/>
      <c r="B25" s="37" t="s">
        <v>21</v>
      </c>
      <c r="C25" s="6">
        <f t="shared" si="3"/>
        <v>8.224120933289516</v>
      </c>
      <c r="D25" s="6">
        <f t="shared" si="2"/>
        <v>33.757147551758138</v>
      </c>
      <c r="E25" s="6">
        <f t="shared" si="2"/>
        <v>6.6302990469930991</v>
      </c>
      <c r="F25" s="6">
        <f t="shared" si="2"/>
        <v>0.4143936904370687</v>
      </c>
      <c r="G25" s="6">
        <f t="shared" si="2"/>
        <v>53.169898126848501</v>
      </c>
      <c r="H25" s="6">
        <f t="shared" si="2"/>
        <v>0.79691094314820898</v>
      </c>
      <c r="J25">
        <v>0.97</v>
      </c>
    </row>
    <row r="26" spans="1:17" ht="15" thickBot="1" x14ac:dyDescent="0.35">
      <c r="A26" s="2"/>
      <c r="B26" s="38" t="s">
        <v>22</v>
      </c>
      <c r="C26" s="6">
        <f t="shared" si="3"/>
        <v>3.6457443312520543</v>
      </c>
      <c r="D26" s="6">
        <f t="shared" si="2"/>
        <v>14.964508708511337</v>
      </c>
      <c r="E26" s="6">
        <f t="shared" si="2"/>
        <v>2.9392047321721986</v>
      </c>
      <c r="F26" s="6">
        <f t="shared" si="2"/>
        <v>0.18370029576076241</v>
      </c>
      <c r="G26" s="6">
        <f t="shared" si="2"/>
        <v>23.570161025303978</v>
      </c>
      <c r="H26" s="6">
        <f t="shared" si="2"/>
        <v>0.35326979953992771</v>
      </c>
      <c r="J26">
        <v>0.43</v>
      </c>
    </row>
    <row r="28" spans="1:17" x14ac:dyDescent="0.3">
      <c r="C28" s="42">
        <f>SUM(C12:C20)</f>
        <v>516</v>
      </c>
      <c r="D28" s="42">
        <f t="shared" ref="D28:H28" si="4">SUM(D12:D20)</f>
        <v>2118</v>
      </c>
      <c r="E28" s="42">
        <f t="shared" si="4"/>
        <v>416</v>
      </c>
      <c r="F28" s="42">
        <f t="shared" si="4"/>
        <v>26</v>
      </c>
      <c r="G28" s="42">
        <f t="shared" si="4"/>
        <v>3336</v>
      </c>
      <c r="H28" s="42">
        <f t="shared" si="4"/>
        <v>50</v>
      </c>
      <c r="J28">
        <f>SUM(J12:J20)</f>
        <v>60.860000000000007</v>
      </c>
    </row>
    <row r="29" spans="1:17" x14ac:dyDescent="0.3">
      <c r="C29" s="42">
        <f>$J$29*C$28/$J$28</f>
        <v>847.84751889582651</v>
      </c>
      <c r="D29" s="42">
        <f t="shared" ref="D29:H29" si="5">$J$29*D$28/$J$28</f>
        <v>3480.1183043049623</v>
      </c>
      <c r="E29" s="42">
        <f t="shared" si="5"/>
        <v>683.53598422609275</v>
      </c>
      <c r="F29" s="42">
        <f t="shared" si="5"/>
        <v>42.720999014130797</v>
      </c>
      <c r="G29" s="42">
        <f t="shared" si="5"/>
        <v>5481.4327965823204</v>
      </c>
      <c r="H29" s="42">
        <f t="shared" si="5"/>
        <v>82.155767334866908</v>
      </c>
      <c r="J29">
        <f>SUM(J3:J26)</f>
        <v>100.00000000000001</v>
      </c>
    </row>
    <row r="31" spans="1:17" x14ac:dyDescent="0.3">
      <c r="B31" s="60" t="s">
        <v>92</v>
      </c>
      <c r="C31" s="74">
        <f>SUM(C3:C26)</f>
        <v>847.84751889582662</v>
      </c>
      <c r="D31" s="74">
        <f t="shared" ref="D31:H31" si="6">SUM(D3:D26)</f>
        <v>3480.1183043049623</v>
      </c>
      <c r="E31" s="74">
        <f t="shared" si="6"/>
        <v>683.53598422609275</v>
      </c>
      <c r="F31" s="74">
        <f t="shared" si="6"/>
        <v>42.720999014130797</v>
      </c>
      <c r="G31" s="74">
        <f t="shared" si="6"/>
        <v>5481.4327965823195</v>
      </c>
      <c r="H31" s="74">
        <f t="shared" si="6"/>
        <v>82.155767334866908</v>
      </c>
      <c r="L31" s="76"/>
      <c r="M31" s="76">
        <v>1</v>
      </c>
      <c r="N31" s="76"/>
      <c r="O31" s="76">
        <v>2</v>
      </c>
      <c r="P31" s="77"/>
      <c r="Q31" s="76">
        <v>3</v>
      </c>
    </row>
    <row r="32" spans="1:17" x14ac:dyDescent="0.3">
      <c r="L32" s="76" t="s">
        <v>90</v>
      </c>
      <c r="M32" s="77">
        <f>C31+D31</f>
        <v>4327.9658232007887</v>
      </c>
      <c r="N32" s="76"/>
      <c r="O32" s="77">
        <f>E31+F31</f>
        <v>726.25698324022358</v>
      </c>
      <c r="P32" s="76"/>
      <c r="Q32" s="77">
        <f>G31+H31</f>
        <v>5563.5885639171865</v>
      </c>
    </row>
    <row r="33" spans="12:17" x14ac:dyDescent="0.3">
      <c r="L33" s="76" t="s">
        <v>91</v>
      </c>
      <c r="M33" s="77">
        <f>E31+G31</f>
        <v>6164.9687808084127</v>
      </c>
      <c r="N33" s="76"/>
      <c r="O33" s="77">
        <f>C31+H31</f>
        <v>930.00328623069356</v>
      </c>
      <c r="P33" s="76"/>
      <c r="Q33" s="77">
        <f>D31+F31</f>
        <v>3522.8393033190932</v>
      </c>
    </row>
    <row r="34" spans="12:17" x14ac:dyDescent="0.3">
      <c r="L34" s="76"/>
      <c r="M34" s="76"/>
      <c r="N34" s="76"/>
      <c r="O34" s="76"/>
      <c r="P34" s="76"/>
      <c r="Q34" s="76"/>
    </row>
    <row r="35" spans="12:17" x14ac:dyDescent="0.3">
      <c r="L35" s="76" t="s">
        <v>92</v>
      </c>
      <c r="M35" s="78">
        <f>SUM(M32:M33)</f>
        <v>10492.934604009202</v>
      </c>
      <c r="N35" s="78"/>
      <c r="O35" s="78">
        <f t="shared" ref="O35:Q35" si="7">SUM(O32:O33)</f>
        <v>1656.2602694709171</v>
      </c>
      <c r="P35" s="78"/>
      <c r="Q35" s="79">
        <f t="shared" si="7"/>
        <v>9086.4278672362798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81B16-5F85-413C-88AF-2310E5E2E674}">
  <dimension ref="A1:U30"/>
  <sheetViews>
    <sheetView workbookViewId="0">
      <selection activeCell="U27" sqref="U27"/>
    </sheetView>
  </sheetViews>
  <sheetFormatPr defaultRowHeight="14.4" x14ac:dyDescent="0.3"/>
  <sheetData>
    <row r="1" spans="1:12" ht="18.600000000000001" thickBot="1" x14ac:dyDescent="0.4">
      <c r="A1" s="39" t="s">
        <v>25</v>
      </c>
      <c r="B1" s="1" t="s">
        <v>49</v>
      </c>
    </row>
    <row r="2" spans="1:12" ht="58.2" thickBot="1" x14ac:dyDescent="0.35">
      <c r="A2" s="40" t="s">
        <v>26</v>
      </c>
      <c r="B2" s="23" t="s">
        <v>0</v>
      </c>
      <c r="C2" s="67" t="s">
        <v>28</v>
      </c>
      <c r="D2" s="51" t="s">
        <v>33</v>
      </c>
      <c r="E2" s="27" t="s">
        <v>29</v>
      </c>
      <c r="F2" s="28" t="s">
        <v>30</v>
      </c>
      <c r="G2" s="88" t="s">
        <v>34</v>
      </c>
      <c r="H2" s="89" t="s">
        <v>31</v>
      </c>
      <c r="I2" s="32" t="s">
        <v>35</v>
      </c>
      <c r="J2" s="90" t="s">
        <v>38</v>
      </c>
      <c r="K2" s="91" t="s">
        <v>37</v>
      </c>
    </row>
    <row r="3" spans="1:12" x14ac:dyDescent="0.3">
      <c r="A3" s="41" t="s">
        <v>50</v>
      </c>
      <c r="B3" s="36" t="s">
        <v>1</v>
      </c>
      <c r="C3" s="66">
        <v>0</v>
      </c>
      <c r="D3" s="3">
        <v>0</v>
      </c>
      <c r="E3" s="6">
        <v>0</v>
      </c>
      <c r="F3" s="8">
        <v>4</v>
      </c>
      <c r="G3" s="92">
        <v>0</v>
      </c>
      <c r="H3" s="66">
        <v>4</v>
      </c>
      <c r="I3" s="3">
        <v>0</v>
      </c>
      <c r="J3" s="66">
        <v>1</v>
      </c>
      <c r="K3" s="3">
        <v>1</v>
      </c>
    </row>
    <row r="4" spans="1:12" x14ac:dyDescent="0.3">
      <c r="A4" s="2"/>
      <c r="B4" s="37" t="s">
        <v>2</v>
      </c>
      <c r="C4" s="93">
        <v>0</v>
      </c>
      <c r="D4" s="4">
        <v>0</v>
      </c>
      <c r="E4" s="9">
        <v>0</v>
      </c>
      <c r="F4" s="10">
        <v>3</v>
      </c>
      <c r="G4" s="94">
        <v>1</v>
      </c>
      <c r="H4" s="93">
        <v>5</v>
      </c>
      <c r="I4" s="4">
        <v>0</v>
      </c>
      <c r="J4" s="93">
        <v>1</v>
      </c>
      <c r="K4" s="4">
        <v>2</v>
      </c>
    </row>
    <row r="5" spans="1:12" x14ac:dyDescent="0.3">
      <c r="A5" s="2"/>
      <c r="B5" s="37" t="s">
        <v>3</v>
      </c>
      <c r="C5" s="93">
        <v>2</v>
      </c>
      <c r="D5" s="4">
        <v>0</v>
      </c>
      <c r="E5" s="9">
        <v>0</v>
      </c>
      <c r="F5" s="10">
        <v>1</v>
      </c>
      <c r="G5" s="94">
        <v>0</v>
      </c>
      <c r="H5" s="93">
        <v>4</v>
      </c>
      <c r="I5" s="4">
        <v>0</v>
      </c>
      <c r="J5" s="93">
        <v>1</v>
      </c>
      <c r="K5" s="4">
        <v>0</v>
      </c>
    </row>
    <row r="6" spans="1:12" x14ac:dyDescent="0.3">
      <c r="A6" s="2"/>
      <c r="B6" s="37" t="s">
        <v>4</v>
      </c>
      <c r="C6" s="93">
        <v>2</v>
      </c>
      <c r="D6" s="4">
        <v>2</v>
      </c>
      <c r="E6" s="9">
        <v>0</v>
      </c>
      <c r="F6" s="10">
        <v>2</v>
      </c>
      <c r="G6" s="94">
        <v>1</v>
      </c>
      <c r="H6" s="93">
        <v>12</v>
      </c>
      <c r="I6" s="4">
        <v>1</v>
      </c>
      <c r="J6" s="93">
        <v>1</v>
      </c>
      <c r="K6" s="4">
        <v>0</v>
      </c>
    </row>
    <row r="7" spans="1:12" x14ac:dyDescent="0.3">
      <c r="A7" s="2"/>
      <c r="B7" s="37" t="s">
        <v>5</v>
      </c>
      <c r="C7" s="93">
        <v>3</v>
      </c>
      <c r="D7" s="4">
        <v>2</v>
      </c>
      <c r="E7" s="9">
        <v>0</v>
      </c>
      <c r="F7" s="10">
        <v>10</v>
      </c>
      <c r="G7" s="94">
        <v>7</v>
      </c>
      <c r="H7" s="93">
        <v>40</v>
      </c>
      <c r="I7" s="4">
        <v>3</v>
      </c>
      <c r="J7" s="93">
        <v>4</v>
      </c>
      <c r="K7" s="4">
        <v>1</v>
      </c>
    </row>
    <row r="8" spans="1:12" x14ac:dyDescent="0.3">
      <c r="A8" s="2"/>
      <c r="B8" s="37" t="s">
        <v>6</v>
      </c>
      <c r="C8" s="93">
        <v>29</v>
      </c>
      <c r="D8" s="4">
        <v>5</v>
      </c>
      <c r="E8" s="9">
        <v>12</v>
      </c>
      <c r="F8" s="10">
        <v>49</v>
      </c>
      <c r="G8" s="94">
        <v>10</v>
      </c>
      <c r="H8" s="93">
        <v>227</v>
      </c>
      <c r="I8" s="4">
        <v>17</v>
      </c>
      <c r="J8" s="93">
        <v>46</v>
      </c>
      <c r="K8" s="4">
        <v>8</v>
      </c>
    </row>
    <row r="9" spans="1:12" x14ac:dyDescent="0.3">
      <c r="A9" s="2"/>
      <c r="B9" s="37" t="s">
        <v>7</v>
      </c>
      <c r="C9" s="93">
        <v>35</v>
      </c>
      <c r="D9" s="4">
        <v>8</v>
      </c>
      <c r="E9" s="9">
        <v>9</v>
      </c>
      <c r="F9" s="10">
        <v>69</v>
      </c>
      <c r="G9" s="94">
        <v>35</v>
      </c>
      <c r="H9" s="93">
        <v>267</v>
      </c>
      <c r="I9" s="4">
        <v>14</v>
      </c>
      <c r="J9" s="93">
        <v>63</v>
      </c>
      <c r="K9" s="4">
        <v>10</v>
      </c>
    </row>
    <row r="10" spans="1:12" x14ac:dyDescent="0.3">
      <c r="A10" s="2"/>
      <c r="B10" s="37" t="s">
        <v>8</v>
      </c>
      <c r="C10" s="93">
        <v>45</v>
      </c>
      <c r="D10" s="4">
        <v>12</v>
      </c>
      <c r="E10" s="9">
        <v>22</v>
      </c>
      <c r="F10" s="10">
        <v>141</v>
      </c>
      <c r="G10" s="94">
        <v>44</v>
      </c>
      <c r="H10" s="93">
        <v>242</v>
      </c>
      <c r="I10" s="4">
        <v>12</v>
      </c>
      <c r="J10" s="93">
        <v>60</v>
      </c>
      <c r="K10" s="4">
        <v>9</v>
      </c>
    </row>
    <row r="11" spans="1:12" x14ac:dyDescent="0.3">
      <c r="A11" s="2"/>
      <c r="B11" s="37" t="s">
        <v>9</v>
      </c>
      <c r="C11" s="93">
        <v>72</v>
      </c>
      <c r="D11" s="4">
        <v>20</v>
      </c>
      <c r="E11" s="9">
        <v>32</v>
      </c>
      <c r="F11" s="10">
        <v>118</v>
      </c>
      <c r="G11" s="94">
        <v>51</v>
      </c>
      <c r="H11" s="93">
        <v>296</v>
      </c>
      <c r="I11" s="4">
        <v>17</v>
      </c>
      <c r="J11" s="93">
        <v>77</v>
      </c>
      <c r="K11" s="4">
        <v>15</v>
      </c>
    </row>
    <row r="12" spans="1:12" x14ac:dyDescent="0.3">
      <c r="A12" s="2"/>
      <c r="B12" s="37" t="s">
        <v>10</v>
      </c>
      <c r="C12" s="93">
        <v>44</v>
      </c>
      <c r="D12" s="4">
        <v>15</v>
      </c>
      <c r="E12" s="9">
        <v>37</v>
      </c>
      <c r="F12" s="10">
        <v>123</v>
      </c>
      <c r="G12" s="94">
        <v>63</v>
      </c>
      <c r="H12" s="93">
        <v>231</v>
      </c>
      <c r="I12" s="4">
        <v>15</v>
      </c>
      <c r="J12" s="93">
        <v>73</v>
      </c>
      <c r="K12" s="4">
        <v>14</v>
      </c>
    </row>
    <row r="13" spans="1:12" x14ac:dyDescent="0.3">
      <c r="A13" s="2"/>
      <c r="B13" s="37" t="s">
        <v>11</v>
      </c>
      <c r="C13" s="95">
        <v>92</v>
      </c>
      <c r="D13" s="87">
        <v>34</v>
      </c>
      <c r="E13" s="85">
        <v>48</v>
      </c>
      <c r="F13" s="86">
        <v>108</v>
      </c>
      <c r="G13" s="96">
        <v>55</v>
      </c>
      <c r="H13" s="95">
        <v>216</v>
      </c>
      <c r="I13" s="87">
        <v>10</v>
      </c>
      <c r="J13" s="95">
        <v>52</v>
      </c>
      <c r="K13" s="87">
        <v>11</v>
      </c>
    </row>
    <row r="14" spans="1:12" x14ac:dyDescent="0.3">
      <c r="A14" s="2"/>
      <c r="B14" s="37" t="s">
        <v>12</v>
      </c>
      <c r="C14" s="95">
        <v>56</v>
      </c>
      <c r="D14" s="87">
        <v>22</v>
      </c>
      <c r="E14" s="85">
        <v>51</v>
      </c>
      <c r="F14" s="86">
        <v>137</v>
      </c>
      <c r="G14" s="96">
        <v>72</v>
      </c>
      <c r="H14" s="95">
        <v>245</v>
      </c>
      <c r="I14" s="87">
        <v>18</v>
      </c>
      <c r="J14" s="95">
        <v>97</v>
      </c>
      <c r="K14" s="87">
        <v>20</v>
      </c>
    </row>
    <row r="15" spans="1:12" x14ac:dyDescent="0.3">
      <c r="A15" s="2"/>
      <c r="B15" s="37" t="s">
        <v>23</v>
      </c>
      <c r="C15" s="95">
        <v>48</v>
      </c>
      <c r="D15" s="87">
        <v>11</v>
      </c>
      <c r="E15" s="85">
        <v>40</v>
      </c>
      <c r="F15" s="86">
        <v>135</v>
      </c>
      <c r="G15" s="96">
        <v>61</v>
      </c>
      <c r="H15" s="95">
        <v>200</v>
      </c>
      <c r="I15" s="87">
        <v>13</v>
      </c>
      <c r="J15" s="95">
        <v>63</v>
      </c>
      <c r="K15" s="87">
        <v>9</v>
      </c>
    </row>
    <row r="16" spans="1:12" x14ac:dyDescent="0.3">
      <c r="A16" s="2"/>
      <c r="B16" s="37" t="s">
        <v>13</v>
      </c>
      <c r="C16" s="95">
        <f>54/L16</f>
        <v>65.060240963855421</v>
      </c>
      <c r="D16" s="87">
        <f>9/L16</f>
        <v>10.843373493975903</v>
      </c>
      <c r="E16" s="85">
        <f>55/L16</f>
        <v>66.265060240963862</v>
      </c>
      <c r="F16" s="86">
        <f>181/L16</f>
        <v>218.07228915662651</v>
      </c>
      <c r="G16" s="96">
        <f>60/L16</f>
        <v>72.289156626506028</v>
      </c>
      <c r="H16" s="95">
        <f>177/L16</f>
        <v>213.25301204819277</v>
      </c>
      <c r="I16" s="87">
        <f>8/L16</f>
        <v>9.6385542168674707</v>
      </c>
      <c r="J16" s="95">
        <f>50/L16</f>
        <v>60.24096385542169</v>
      </c>
      <c r="K16" s="87">
        <f>10/L16</f>
        <v>12.048192771084338</v>
      </c>
      <c r="L16">
        <v>0.83</v>
      </c>
    </row>
    <row r="17" spans="1:21" x14ac:dyDescent="0.3">
      <c r="A17" s="2"/>
      <c r="B17" s="37" t="s">
        <v>14</v>
      </c>
      <c r="C17" s="95">
        <v>71</v>
      </c>
      <c r="D17" s="87">
        <v>16</v>
      </c>
      <c r="E17" s="85">
        <v>39</v>
      </c>
      <c r="F17" s="86">
        <v>300</v>
      </c>
      <c r="G17" s="96">
        <v>68</v>
      </c>
      <c r="H17" s="95">
        <v>224</v>
      </c>
      <c r="I17" s="87">
        <f>19</f>
        <v>19</v>
      </c>
      <c r="J17" s="95">
        <v>58</v>
      </c>
      <c r="K17" s="87">
        <v>15</v>
      </c>
    </row>
    <row r="18" spans="1:21" x14ac:dyDescent="0.3">
      <c r="A18" s="2"/>
      <c r="B18" s="37" t="s">
        <v>15</v>
      </c>
      <c r="C18" s="95">
        <v>86</v>
      </c>
      <c r="D18" s="87">
        <v>20</v>
      </c>
      <c r="E18" s="85">
        <v>43</v>
      </c>
      <c r="F18" s="86">
        <v>361</v>
      </c>
      <c r="G18" s="96">
        <v>105</v>
      </c>
      <c r="H18" s="95">
        <v>262</v>
      </c>
      <c r="I18" s="87">
        <v>23</v>
      </c>
      <c r="J18" s="95">
        <v>85</v>
      </c>
      <c r="K18" s="87">
        <v>19</v>
      </c>
    </row>
    <row r="19" spans="1:21" x14ac:dyDescent="0.3">
      <c r="A19" s="2"/>
      <c r="B19" s="37" t="s">
        <v>16</v>
      </c>
      <c r="C19" s="93">
        <v>100</v>
      </c>
      <c r="D19" s="4">
        <v>32</v>
      </c>
      <c r="E19" s="9">
        <v>29</v>
      </c>
      <c r="F19" s="10">
        <v>177</v>
      </c>
      <c r="G19" s="94">
        <v>61</v>
      </c>
      <c r="H19" s="93">
        <v>266</v>
      </c>
      <c r="I19" s="4">
        <v>23</v>
      </c>
      <c r="J19" s="93">
        <v>72</v>
      </c>
      <c r="K19" s="4">
        <v>19</v>
      </c>
    </row>
    <row r="20" spans="1:21" x14ac:dyDescent="0.3">
      <c r="A20" s="2"/>
      <c r="B20" s="37" t="s">
        <v>17</v>
      </c>
      <c r="C20" s="93">
        <v>84</v>
      </c>
      <c r="D20" s="4">
        <v>40</v>
      </c>
      <c r="E20" s="9">
        <v>23</v>
      </c>
      <c r="F20" s="10">
        <v>186</v>
      </c>
      <c r="G20" s="94">
        <v>58</v>
      </c>
      <c r="H20" s="93">
        <v>316</v>
      </c>
      <c r="I20" s="4">
        <v>27</v>
      </c>
      <c r="J20" s="93">
        <v>81</v>
      </c>
      <c r="K20" s="4">
        <v>20</v>
      </c>
    </row>
    <row r="21" spans="1:21" x14ac:dyDescent="0.3">
      <c r="A21" s="2"/>
      <c r="B21" s="37" t="s">
        <v>18</v>
      </c>
      <c r="C21" s="93">
        <v>52</v>
      </c>
      <c r="D21" s="4">
        <v>19</v>
      </c>
      <c r="E21" s="9">
        <v>15</v>
      </c>
      <c r="F21" s="10">
        <v>118</v>
      </c>
      <c r="G21" s="94">
        <v>47</v>
      </c>
      <c r="H21" s="93">
        <v>183</v>
      </c>
      <c r="I21" s="4">
        <v>20</v>
      </c>
      <c r="J21" s="93">
        <v>57</v>
      </c>
      <c r="K21" s="4">
        <v>18</v>
      </c>
    </row>
    <row r="22" spans="1:21" x14ac:dyDescent="0.3">
      <c r="A22" s="2"/>
      <c r="B22" s="37" t="s">
        <v>19</v>
      </c>
      <c r="C22" s="93">
        <v>42</v>
      </c>
      <c r="D22" s="4">
        <v>8</v>
      </c>
      <c r="E22" s="9">
        <v>16</v>
      </c>
      <c r="F22" s="10">
        <v>70</v>
      </c>
      <c r="G22" s="94">
        <v>30</v>
      </c>
      <c r="H22" s="93">
        <v>199</v>
      </c>
      <c r="I22" s="4">
        <v>9</v>
      </c>
      <c r="J22" s="93">
        <v>16</v>
      </c>
      <c r="K22" s="4">
        <v>15</v>
      </c>
    </row>
    <row r="23" spans="1:21" x14ac:dyDescent="0.3">
      <c r="A23" s="2"/>
      <c r="B23" s="37" t="s">
        <v>24</v>
      </c>
      <c r="C23" s="93">
        <v>17</v>
      </c>
      <c r="D23" s="4">
        <v>2</v>
      </c>
      <c r="E23" s="9">
        <v>2</v>
      </c>
      <c r="F23" s="10">
        <v>41</v>
      </c>
      <c r="G23" s="94">
        <v>14</v>
      </c>
      <c r="H23" s="93">
        <v>96</v>
      </c>
      <c r="I23" s="4">
        <v>2</v>
      </c>
      <c r="J23" s="93">
        <v>11</v>
      </c>
      <c r="K23" s="4">
        <v>13</v>
      </c>
    </row>
    <row r="24" spans="1:21" x14ac:dyDescent="0.3">
      <c r="A24" s="2"/>
      <c r="B24" s="37" t="s">
        <v>20</v>
      </c>
      <c r="C24" s="93">
        <v>16</v>
      </c>
      <c r="D24" s="4">
        <v>3</v>
      </c>
      <c r="E24" s="9">
        <v>3</v>
      </c>
      <c r="F24" s="10">
        <v>25</v>
      </c>
      <c r="G24" s="94">
        <v>13</v>
      </c>
      <c r="H24" s="93">
        <v>50</v>
      </c>
      <c r="I24" s="4">
        <v>2</v>
      </c>
      <c r="J24" s="93">
        <v>5</v>
      </c>
      <c r="K24" s="4">
        <v>2</v>
      </c>
    </row>
    <row r="25" spans="1:21" x14ac:dyDescent="0.3">
      <c r="A25" s="2"/>
      <c r="B25" s="37" t="s">
        <v>21</v>
      </c>
      <c r="C25" s="93">
        <v>6</v>
      </c>
      <c r="D25" s="4">
        <v>1</v>
      </c>
      <c r="E25" s="9">
        <v>3</v>
      </c>
      <c r="F25" s="10">
        <v>14</v>
      </c>
      <c r="G25" s="94">
        <v>6</v>
      </c>
      <c r="H25" s="93">
        <v>19</v>
      </c>
      <c r="I25" s="4">
        <v>1</v>
      </c>
      <c r="J25" s="93">
        <v>4</v>
      </c>
      <c r="K25" s="4">
        <v>1</v>
      </c>
    </row>
    <row r="26" spans="1:21" ht="15" thickBot="1" x14ac:dyDescent="0.35">
      <c r="A26" s="2"/>
      <c r="B26" s="38" t="s">
        <v>22</v>
      </c>
      <c r="C26" s="97">
        <v>3</v>
      </c>
      <c r="D26" s="5">
        <v>1</v>
      </c>
      <c r="E26" s="16">
        <v>1</v>
      </c>
      <c r="F26" s="17">
        <v>3</v>
      </c>
      <c r="G26" s="98">
        <v>5</v>
      </c>
      <c r="H26" s="97">
        <v>8</v>
      </c>
      <c r="I26" s="5">
        <v>1</v>
      </c>
      <c r="J26" s="97">
        <v>3</v>
      </c>
      <c r="K26" s="5">
        <v>1</v>
      </c>
      <c r="N26" s="76"/>
      <c r="O26" s="76">
        <v>1</v>
      </c>
      <c r="P26" s="76"/>
      <c r="Q26" s="76">
        <v>2</v>
      </c>
      <c r="R26" s="77"/>
      <c r="S26" s="76">
        <v>3</v>
      </c>
      <c r="T26" s="76"/>
      <c r="U26" s="76">
        <v>4</v>
      </c>
    </row>
    <row r="27" spans="1:21" x14ac:dyDescent="0.3">
      <c r="N27" s="76" t="s">
        <v>90</v>
      </c>
      <c r="O27" s="77">
        <f>SUM(C28:D28)</f>
        <v>1253.9036144578313</v>
      </c>
      <c r="P27" s="76"/>
      <c r="Q27" s="77">
        <f>SUM(E28:G28)</f>
        <v>3783.6265060240967</v>
      </c>
      <c r="R27" s="76"/>
      <c r="S27" s="77">
        <f>SUM(H28:I28)</f>
        <v>4081.8915662650602</v>
      </c>
      <c r="T27" s="76"/>
      <c r="U27" s="77">
        <f>SUM(J28:K28)</f>
        <v>1226.2891566265059</v>
      </c>
    </row>
    <row r="28" spans="1:21" x14ac:dyDescent="0.3">
      <c r="C28" s="42">
        <f t="shared" ref="C28:K28" si="0">SUM(C3:C26)</f>
        <v>970.06024096385545</v>
      </c>
      <c r="D28" s="42">
        <f t="shared" si="0"/>
        <v>283.84337349397589</v>
      </c>
      <c r="E28" s="42">
        <f t="shared" si="0"/>
        <v>491.26506024096386</v>
      </c>
      <c r="F28" s="42">
        <f t="shared" si="0"/>
        <v>2413.0722891566265</v>
      </c>
      <c r="G28" s="42">
        <f t="shared" si="0"/>
        <v>879.28915662650604</v>
      </c>
      <c r="H28" s="42">
        <f t="shared" si="0"/>
        <v>3825.2530120481929</v>
      </c>
      <c r="I28" s="42">
        <f t="shared" si="0"/>
        <v>256.63855421686748</v>
      </c>
      <c r="J28" s="42">
        <f t="shared" si="0"/>
        <v>991.24096385542168</v>
      </c>
      <c r="K28" s="42">
        <f t="shared" si="0"/>
        <v>235.04819277108433</v>
      </c>
      <c r="N28" s="76" t="s">
        <v>91</v>
      </c>
      <c r="O28" s="77">
        <f>E28+H28+J28</f>
        <v>5307.7590361445782</v>
      </c>
      <c r="P28" s="76"/>
      <c r="Q28" s="77">
        <f>0</f>
        <v>0</v>
      </c>
      <c r="R28" s="76"/>
      <c r="S28" s="77">
        <f>C28+F28+K28</f>
        <v>3618.1807228915663</v>
      </c>
      <c r="T28" s="76"/>
      <c r="U28" s="77">
        <f>D28+G28+I28</f>
        <v>1419.7710843373495</v>
      </c>
    </row>
    <row r="29" spans="1:21" x14ac:dyDescent="0.3">
      <c r="N29" s="76"/>
      <c r="O29" s="76"/>
      <c r="P29" s="76"/>
      <c r="Q29" s="76"/>
      <c r="R29" s="76"/>
      <c r="S29" s="76"/>
      <c r="T29" s="76"/>
      <c r="U29" s="76"/>
    </row>
    <row r="30" spans="1:21" x14ac:dyDescent="0.3">
      <c r="N30" s="76" t="s">
        <v>92</v>
      </c>
      <c r="O30" s="78">
        <f>SUM(O27:O28)</f>
        <v>6561.6626506024095</v>
      </c>
      <c r="P30" s="78"/>
      <c r="Q30" s="78">
        <f t="shared" ref="Q30:U30" si="1">SUM(Q27:Q28)</f>
        <v>3783.6265060240967</v>
      </c>
      <c r="R30" s="78"/>
      <c r="S30" s="79">
        <f t="shared" si="1"/>
        <v>7700.0722891566265</v>
      </c>
      <c r="T30" s="76"/>
      <c r="U30" s="79">
        <f t="shared" si="1"/>
        <v>2646.0602409638554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C1AA5-CE37-4D73-8B79-776F82CBE687}">
  <dimension ref="A1:M30"/>
  <sheetViews>
    <sheetView workbookViewId="0">
      <selection activeCell="L37" sqref="L37"/>
    </sheetView>
  </sheetViews>
  <sheetFormatPr defaultRowHeight="14.4" x14ac:dyDescent="0.3"/>
  <cols>
    <col min="1" max="1" width="11" customWidth="1"/>
  </cols>
  <sheetData>
    <row r="1" spans="1:7" ht="18.600000000000001" thickBot="1" x14ac:dyDescent="0.4">
      <c r="A1" s="39" t="s">
        <v>25</v>
      </c>
      <c r="B1" s="1" t="s">
        <v>49</v>
      </c>
    </row>
    <row r="2" spans="1:7" ht="43.8" thickBot="1" x14ac:dyDescent="0.35">
      <c r="A2" s="40" t="s">
        <v>26</v>
      </c>
      <c r="B2" s="23" t="s">
        <v>0</v>
      </c>
      <c r="C2" s="48" t="s">
        <v>28</v>
      </c>
      <c r="D2" s="27" t="s">
        <v>29</v>
      </c>
      <c r="E2" s="28" t="s">
        <v>30</v>
      </c>
      <c r="F2" s="43" t="s">
        <v>31</v>
      </c>
    </row>
    <row r="3" spans="1:7" x14ac:dyDescent="0.3">
      <c r="A3" s="41" t="s">
        <v>50</v>
      </c>
      <c r="B3" s="36" t="s">
        <v>1</v>
      </c>
      <c r="C3" s="44">
        <v>0</v>
      </c>
      <c r="D3" s="6">
        <v>0</v>
      </c>
      <c r="E3" s="8">
        <v>4</v>
      </c>
      <c r="F3" s="44">
        <v>5</v>
      </c>
    </row>
    <row r="4" spans="1:7" x14ac:dyDescent="0.3">
      <c r="A4" s="2"/>
      <c r="B4" s="37" t="s">
        <v>2</v>
      </c>
      <c r="C4" s="45">
        <v>0</v>
      </c>
      <c r="D4" s="9">
        <v>0</v>
      </c>
      <c r="E4" s="10">
        <v>4</v>
      </c>
      <c r="F4" s="45">
        <v>6</v>
      </c>
    </row>
    <row r="5" spans="1:7" x14ac:dyDescent="0.3">
      <c r="A5" s="2"/>
      <c r="B5" s="37" t="s">
        <v>3</v>
      </c>
      <c r="C5" s="45">
        <v>2</v>
      </c>
      <c r="D5" s="9">
        <v>0</v>
      </c>
      <c r="E5" s="10">
        <v>1</v>
      </c>
      <c r="F5" s="45">
        <v>5</v>
      </c>
    </row>
    <row r="6" spans="1:7" x14ac:dyDescent="0.3">
      <c r="A6" s="2"/>
      <c r="B6" s="37" t="s">
        <v>4</v>
      </c>
      <c r="C6" s="45">
        <v>4</v>
      </c>
      <c r="D6" s="9">
        <v>0</v>
      </c>
      <c r="E6" s="10">
        <v>3</v>
      </c>
      <c r="F6" s="45">
        <v>13</v>
      </c>
    </row>
    <row r="7" spans="1:7" x14ac:dyDescent="0.3">
      <c r="A7" s="2"/>
      <c r="B7" s="37" t="s">
        <v>5</v>
      </c>
      <c r="C7" s="45">
        <v>5</v>
      </c>
      <c r="D7" s="9">
        <v>0</v>
      </c>
      <c r="E7" s="10">
        <v>17</v>
      </c>
      <c r="F7" s="45">
        <v>44</v>
      </c>
    </row>
    <row r="8" spans="1:7" x14ac:dyDescent="0.3">
      <c r="A8" s="2"/>
      <c r="B8" s="37" t="s">
        <v>6</v>
      </c>
      <c r="C8" s="45">
        <v>34</v>
      </c>
      <c r="D8" s="9">
        <v>12</v>
      </c>
      <c r="E8" s="10">
        <v>59</v>
      </c>
      <c r="F8" s="45">
        <v>273</v>
      </c>
    </row>
    <row r="9" spans="1:7" x14ac:dyDescent="0.3">
      <c r="A9" s="2"/>
      <c r="B9" s="37" t="s">
        <v>7</v>
      </c>
      <c r="C9" s="45">
        <v>43</v>
      </c>
      <c r="D9" s="9">
        <v>9</v>
      </c>
      <c r="E9" s="10">
        <v>104</v>
      </c>
      <c r="F9" s="45">
        <v>330</v>
      </c>
    </row>
    <row r="10" spans="1:7" x14ac:dyDescent="0.3">
      <c r="A10" s="2"/>
      <c r="B10" s="37" t="s">
        <v>8</v>
      </c>
      <c r="C10" s="45">
        <v>57</v>
      </c>
      <c r="D10" s="9">
        <v>22</v>
      </c>
      <c r="E10" s="10">
        <v>146</v>
      </c>
      <c r="F10" s="45">
        <v>302</v>
      </c>
    </row>
    <row r="11" spans="1:7" x14ac:dyDescent="0.3">
      <c r="A11" s="2"/>
      <c r="B11" s="37" t="s">
        <v>9</v>
      </c>
      <c r="C11" s="45">
        <v>92</v>
      </c>
      <c r="D11" s="9">
        <v>32</v>
      </c>
      <c r="E11" s="10">
        <v>169</v>
      </c>
      <c r="F11" s="45">
        <v>373</v>
      </c>
    </row>
    <row r="12" spans="1:7" x14ac:dyDescent="0.3">
      <c r="A12" s="2"/>
      <c r="B12" s="37" t="s">
        <v>10</v>
      </c>
      <c r="C12" s="45">
        <v>59</v>
      </c>
      <c r="D12" s="9">
        <v>37</v>
      </c>
      <c r="E12" s="10">
        <v>182</v>
      </c>
      <c r="F12" s="45">
        <v>301</v>
      </c>
    </row>
    <row r="13" spans="1:7" x14ac:dyDescent="0.3">
      <c r="A13" s="2"/>
      <c r="B13" s="37" t="s">
        <v>11</v>
      </c>
      <c r="C13" s="46">
        <v>126</v>
      </c>
      <c r="D13" s="12">
        <v>48</v>
      </c>
      <c r="E13" s="14">
        <v>159</v>
      </c>
      <c r="F13" s="46">
        <v>268</v>
      </c>
    </row>
    <row r="14" spans="1:7" x14ac:dyDescent="0.3">
      <c r="A14" s="2"/>
      <c r="B14" s="37" t="s">
        <v>12</v>
      </c>
      <c r="C14" s="46">
        <v>78</v>
      </c>
      <c r="D14" s="12">
        <v>51</v>
      </c>
      <c r="E14" s="14">
        <v>207</v>
      </c>
      <c r="F14" s="46">
        <v>342</v>
      </c>
    </row>
    <row r="15" spans="1:7" x14ac:dyDescent="0.3">
      <c r="A15" s="2"/>
      <c r="B15" s="37" t="s">
        <v>23</v>
      </c>
      <c r="C15" s="46">
        <v>59</v>
      </c>
      <c r="D15" s="12">
        <v>40</v>
      </c>
      <c r="E15" s="14">
        <v>198</v>
      </c>
      <c r="F15" s="46">
        <v>263</v>
      </c>
    </row>
    <row r="16" spans="1:7" x14ac:dyDescent="0.3">
      <c r="A16" s="2"/>
      <c r="B16" s="37" t="s">
        <v>13</v>
      </c>
      <c r="C16" s="46">
        <f>63/G16</f>
        <v>75.903614457831324</v>
      </c>
      <c r="D16" s="12">
        <f>55/G16</f>
        <v>66.265060240963862</v>
      </c>
      <c r="E16" s="14">
        <f>245/G16</f>
        <v>295.18072289156629</v>
      </c>
      <c r="F16" s="46">
        <f>227/G16</f>
        <v>273.49397590361446</v>
      </c>
      <c r="G16">
        <v>0.83</v>
      </c>
    </row>
    <row r="17" spans="1:13" x14ac:dyDescent="0.3">
      <c r="A17" s="2"/>
      <c r="B17" s="37" t="s">
        <v>14</v>
      </c>
      <c r="C17" s="46">
        <v>87</v>
      </c>
      <c r="D17" s="12">
        <v>39</v>
      </c>
      <c r="E17" s="14">
        <v>367</v>
      </c>
      <c r="F17" s="46">
        <v>282</v>
      </c>
    </row>
    <row r="18" spans="1:13" x14ac:dyDescent="0.3">
      <c r="A18" s="2"/>
      <c r="B18" s="37" t="s">
        <v>15</v>
      </c>
      <c r="C18" s="46">
        <v>106</v>
      </c>
      <c r="D18" s="12">
        <v>43</v>
      </c>
      <c r="E18" s="14">
        <v>466</v>
      </c>
      <c r="F18" s="46">
        <v>347</v>
      </c>
    </row>
    <row r="19" spans="1:13" x14ac:dyDescent="0.3">
      <c r="A19" s="2"/>
      <c r="B19" s="37" t="s">
        <v>16</v>
      </c>
      <c r="C19" s="45">
        <v>132</v>
      </c>
      <c r="D19" s="9">
        <v>29</v>
      </c>
      <c r="E19" s="10">
        <v>238</v>
      </c>
      <c r="F19" s="45">
        <v>338</v>
      </c>
    </row>
    <row r="20" spans="1:13" x14ac:dyDescent="0.3">
      <c r="A20" s="2"/>
      <c r="B20" s="37" t="s">
        <v>17</v>
      </c>
      <c r="C20" s="45">
        <v>124</v>
      </c>
      <c r="D20" s="9">
        <v>23</v>
      </c>
      <c r="E20" s="10">
        <v>244</v>
      </c>
      <c r="F20" s="45">
        <v>397</v>
      </c>
    </row>
    <row r="21" spans="1:13" x14ac:dyDescent="0.3">
      <c r="A21" s="2"/>
      <c r="B21" s="37" t="s">
        <v>18</v>
      </c>
      <c r="C21" s="45">
        <v>71</v>
      </c>
      <c r="D21" s="9">
        <v>15</v>
      </c>
      <c r="E21" s="10">
        <v>165</v>
      </c>
      <c r="F21" s="45">
        <v>240</v>
      </c>
    </row>
    <row r="22" spans="1:13" x14ac:dyDescent="0.3">
      <c r="A22" s="2"/>
      <c r="B22" s="37" t="s">
        <v>19</v>
      </c>
      <c r="C22" s="45">
        <v>50</v>
      </c>
      <c r="D22" s="9">
        <v>16</v>
      </c>
      <c r="E22" s="10">
        <v>103</v>
      </c>
      <c r="F22" s="45">
        <v>215</v>
      </c>
    </row>
    <row r="23" spans="1:13" x14ac:dyDescent="0.3">
      <c r="A23" s="2"/>
      <c r="B23" s="37" t="s">
        <v>24</v>
      </c>
      <c r="C23" s="45">
        <v>25</v>
      </c>
      <c r="D23" s="9">
        <v>2</v>
      </c>
      <c r="E23" s="10">
        <v>55</v>
      </c>
      <c r="F23" s="45">
        <v>109</v>
      </c>
    </row>
    <row r="24" spans="1:13" x14ac:dyDescent="0.3">
      <c r="A24" s="2"/>
      <c r="B24" s="37" t="s">
        <v>20</v>
      </c>
      <c r="C24" s="45">
        <v>16</v>
      </c>
      <c r="D24" s="9">
        <v>3</v>
      </c>
      <c r="E24" s="10">
        <v>37</v>
      </c>
      <c r="F24" s="45">
        <v>55</v>
      </c>
    </row>
    <row r="25" spans="1:13" x14ac:dyDescent="0.3">
      <c r="A25" s="2"/>
      <c r="B25" s="37" t="s">
        <v>21</v>
      </c>
      <c r="C25" s="45">
        <v>6</v>
      </c>
      <c r="D25" s="9">
        <v>3</v>
      </c>
      <c r="E25" s="10">
        <v>21</v>
      </c>
      <c r="F25" s="45">
        <v>23</v>
      </c>
    </row>
    <row r="26" spans="1:13" ht="15" thickBot="1" x14ac:dyDescent="0.35">
      <c r="A26" s="2"/>
      <c r="B26" s="38" t="s">
        <v>22</v>
      </c>
      <c r="C26" s="47">
        <v>4</v>
      </c>
      <c r="D26" s="16">
        <v>1</v>
      </c>
      <c r="E26" s="17">
        <v>8</v>
      </c>
      <c r="F26" s="47">
        <v>11</v>
      </c>
      <c r="H26" s="76"/>
      <c r="I26" s="76">
        <v>1</v>
      </c>
      <c r="J26" s="76"/>
      <c r="K26" s="76">
        <v>2</v>
      </c>
      <c r="L26" s="77"/>
      <c r="M26" s="76">
        <v>3</v>
      </c>
    </row>
    <row r="27" spans="1:13" x14ac:dyDescent="0.3">
      <c r="H27" s="76" t="s">
        <v>90</v>
      </c>
      <c r="I27" s="77">
        <f>C28</f>
        <v>1255.9036144578313</v>
      </c>
      <c r="J27" s="76"/>
      <c r="K27" s="77">
        <f>D28+E28</f>
        <v>3743.4457831325303</v>
      </c>
      <c r="L27" s="76"/>
      <c r="M27" s="77">
        <f>F28</f>
        <v>4815.4939759036142</v>
      </c>
    </row>
    <row r="28" spans="1:13" x14ac:dyDescent="0.3">
      <c r="C28" s="42">
        <f>SUM(C3:C26)</f>
        <v>1255.9036144578313</v>
      </c>
      <c r="D28" s="42">
        <f>SUM(D3:D26)</f>
        <v>491.26506024096386</v>
      </c>
      <c r="E28" s="42">
        <f>SUM(E3:E26)</f>
        <v>3252.1807228915663</v>
      </c>
      <c r="F28" s="42">
        <f>SUM(F3:F26)</f>
        <v>4815.4939759036142</v>
      </c>
      <c r="H28" s="76" t="s">
        <v>91</v>
      </c>
      <c r="I28" s="77">
        <f>D28+F28</f>
        <v>5306.7590361445782</v>
      </c>
      <c r="J28" s="76"/>
      <c r="K28" s="77">
        <v>0</v>
      </c>
      <c r="L28" s="76"/>
      <c r="M28" s="77">
        <f>C28+E28</f>
        <v>4508.0843373493972</v>
      </c>
    </row>
    <row r="29" spans="1:13" x14ac:dyDescent="0.3">
      <c r="H29" s="76"/>
      <c r="I29" s="76"/>
      <c r="J29" s="76"/>
      <c r="K29" s="76"/>
      <c r="L29" s="76"/>
      <c r="M29" s="76"/>
    </row>
    <row r="30" spans="1:13" x14ac:dyDescent="0.3">
      <c r="H30" s="76" t="s">
        <v>92</v>
      </c>
      <c r="I30" s="78">
        <f>SUM(I27:I28)</f>
        <v>6562.6626506024095</v>
      </c>
      <c r="J30" s="78"/>
      <c r="K30" s="78">
        <f>SUM(K27:K28)</f>
        <v>3743.4457831325303</v>
      </c>
      <c r="L30" s="78"/>
      <c r="M30" s="79">
        <f>SUM(M27:M28)</f>
        <v>9323.5783132530123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C4EE5-DEE5-4FB1-B0E5-40B5DC307C7A}">
  <dimension ref="A1:X30"/>
  <sheetViews>
    <sheetView zoomScaleNormal="100" workbookViewId="0">
      <selection activeCell="Q26" sqref="Q26:X30"/>
    </sheetView>
  </sheetViews>
  <sheetFormatPr defaultRowHeight="14.4" x14ac:dyDescent="0.3"/>
  <cols>
    <col min="1" max="1" width="13.44140625" customWidth="1"/>
    <col min="3" max="14" width="7" customWidth="1"/>
    <col min="15" max="15" width="5.6640625" customWidth="1"/>
  </cols>
  <sheetData>
    <row r="1" spans="1:14" ht="18.600000000000001" thickBot="1" x14ac:dyDescent="0.4">
      <c r="A1" s="39" t="s">
        <v>25</v>
      </c>
      <c r="B1" s="1" t="s">
        <v>39</v>
      </c>
    </row>
    <row r="2" spans="1:14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6" t="s">
        <v>33</v>
      </c>
      <c r="F2" s="27" t="s">
        <v>29</v>
      </c>
      <c r="G2" s="28" t="s">
        <v>30</v>
      </c>
      <c r="H2" s="29" t="s">
        <v>34</v>
      </c>
      <c r="I2" s="30" t="s">
        <v>31</v>
      </c>
      <c r="J2" s="31" t="s">
        <v>32</v>
      </c>
      <c r="K2" s="32" t="s">
        <v>35</v>
      </c>
      <c r="L2" s="33" t="s">
        <v>38</v>
      </c>
      <c r="M2" s="34" t="s">
        <v>36</v>
      </c>
      <c r="N2" s="35" t="s">
        <v>37</v>
      </c>
    </row>
    <row r="3" spans="1:14" x14ac:dyDescent="0.3">
      <c r="A3" s="41" t="s">
        <v>40</v>
      </c>
      <c r="B3" s="36" t="s">
        <v>1</v>
      </c>
      <c r="C3" s="6">
        <v>0</v>
      </c>
      <c r="D3" s="8">
        <v>0</v>
      </c>
      <c r="E3" s="7">
        <v>0</v>
      </c>
      <c r="F3" s="6">
        <v>0</v>
      </c>
      <c r="G3" s="8">
        <v>0</v>
      </c>
      <c r="H3" s="3">
        <v>0</v>
      </c>
      <c r="I3" s="6">
        <v>0</v>
      </c>
      <c r="J3" s="8">
        <v>0</v>
      </c>
      <c r="K3" s="3">
        <v>0</v>
      </c>
      <c r="L3" s="19">
        <v>0</v>
      </c>
      <c r="M3" s="8">
        <v>0</v>
      </c>
      <c r="N3" s="3">
        <v>0</v>
      </c>
    </row>
    <row r="4" spans="1:14" x14ac:dyDescent="0.3">
      <c r="A4" s="2"/>
      <c r="B4" s="37" t="s">
        <v>2</v>
      </c>
      <c r="C4" s="9">
        <v>0</v>
      </c>
      <c r="D4" s="10">
        <v>0</v>
      </c>
      <c r="E4" s="11">
        <v>0</v>
      </c>
      <c r="F4" s="9">
        <v>0</v>
      </c>
      <c r="G4" s="10">
        <v>0</v>
      </c>
      <c r="H4" s="4">
        <v>0</v>
      </c>
      <c r="I4" s="9">
        <v>1</v>
      </c>
      <c r="J4" s="10">
        <v>0</v>
      </c>
      <c r="K4" s="4">
        <v>0</v>
      </c>
      <c r="L4" s="20">
        <v>0</v>
      </c>
      <c r="M4" s="10">
        <v>0</v>
      </c>
      <c r="N4" s="4">
        <v>0</v>
      </c>
    </row>
    <row r="5" spans="1:14" x14ac:dyDescent="0.3">
      <c r="A5" s="2"/>
      <c r="B5" s="37" t="s">
        <v>3</v>
      </c>
      <c r="C5" s="9">
        <v>1</v>
      </c>
      <c r="D5" s="10">
        <v>0</v>
      </c>
      <c r="E5" s="11">
        <v>0</v>
      </c>
      <c r="F5" s="9">
        <v>0</v>
      </c>
      <c r="G5" s="10">
        <v>0</v>
      </c>
      <c r="H5" s="4">
        <v>0</v>
      </c>
      <c r="I5" s="9">
        <v>0</v>
      </c>
      <c r="J5" s="10">
        <v>0</v>
      </c>
      <c r="K5" s="4">
        <v>0</v>
      </c>
      <c r="L5" s="20">
        <v>0</v>
      </c>
      <c r="M5" s="10">
        <v>0</v>
      </c>
      <c r="N5" s="4">
        <v>0</v>
      </c>
    </row>
    <row r="6" spans="1:14" x14ac:dyDescent="0.3">
      <c r="A6" s="2"/>
      <c r="B6" s="37" t="s">
        <v>4</v>
      </c>
      <c r="C6" s="9">
        <v>2</v>
      </c>
      <c r="D6" s="10">
        <v>0</v>
      </c>
      <c r="E6" s="11">
        <v>0</v>
      </c>
      <c r="F6" s="9">
        <v>1</v>
      </c>
      <c r="G6" s="10">
        <v>0</v>
      </c>
      <c r="H6" s="4">
        <v>0</v>
      </c>
      <c r="I6" s="9">
        <v>0</v>
      </c>
      <c r="J6" s="10">
        <v>0</v>
      </c>
      <c r="K6" s="4">
        <v>0</v>
      </c>
      <c r="L6" s="20">
        <v>0</v>
      </c>
      <c r="M6" s="10">
        <v>0</v>
      </c>
      <c r="N6" s="4">
        <v>0</v>
      </c>
    </row>
    <row r="7" spans="1:14" x14ac:dyDescent="0.3">
      <c r="A7" s="2"/>
      <c r="B7" s="37" t="s">
        <v>5</v>
      </c>
      <c r="C7" s="9">
        <v>10</v>
      </c>
      <c r="D7" s="10">
        <v>1</v>
      </c>
      <c r="E7" s="11">
        <v>0</v>
      </c>
      <c r="F7" s="9">
        <v>2</v>
      </c>
      <c r="G7" s="10">
        <v>0</v>
      </c>
      <c r="H7" s="4">
        <v>0</v>
      </c>
      <c r="I7" s="9">
        <v>4</v>
      </c>
      <c r="J7" s="10">
        <v>0</v>
      </c>
      <c r="K7" s="4">
        <v>0</v>
      </c>
      <c r="L7" s="20">
        <v>0</v>
      </c>
      <c r="M7" s="10">
        <v>0</v>
      </c>
      <c r="N7" s="4">
        <v>0</v>
      </c>
    </row>
    <row r="8" spans="1:14" x14ac:dyDescent="0.3">
      <c r="A8" s="2"/>
      <c r="B8" s="37" t="s">
        <v>6</v>
      </c>
      <c r="C8" s="9">
        <v>32</v>
      </c>
      <c r="D8" s="10">
        <v>18</v>
      </c>
      <c r="E8" s="11">
        <v>0</v>
      </c>
      <c r="F8" s="9">
        <v>5</v>
      </c>
      <c r="G8" s="10">
        <v>0</v>
      </c>
      <c r="H8" s="4">
        <v>0</v>
      </c>
      <c r="I8" s="9">
        <v>2</v>
      </c>
      <c r="J8" s="10">
        <v>3</v>
      </c>
      <c r="K8" s="4">
        <v>0</v>
      </c>
      <c r="L8" s="20">
        <v>3</v>
      </c>
      <c r="M8" s="10">
        <v>2</v>
      </c>
      <c r="N8" s="4">
        <v>5</v>
      </c>
    </row>
    <row r="9" spans="1:14" x14ac:dyDescent="0.3">
      <c r="A9" s="2"/>
      <c r="B9" s="37" t="s">
        <v>7</v>
      </c>
      <c r="C9" s="9">
        <v>45</v>
      </c>
      <c r="D9" s="10">
        <v>26</v>
      </c>
      <c r="E9" s="11">
        <v>1</v>
      </c>
      <c r="F9" s="9">
        <v>14</v>
      </c>
      <c r="G9" s="10">
        <v>1</v>
      </c>
      <c r="H9" s="4">
        <v>0</v>
      </c>
      <c r="I9" s="9">
        <v>17</v>
      </c>
      <c r="J9" s="10">
        <v>3</v>
      </c>
      <c r="K9" s="4">
        <v>2</v>
      </c>
      <c r="L9" s="20">
        <v>7</v>
      </c>
      <c r="M9" s="10">
        <v>1</v>
      </c>
      <c r="N9" s="4">
        <v>7</v>
      </c>
    </row>
    <row r="10" spans="1:14" x14ac:dyDescent="0.3">
      <c r="A10" s="2"/>
      <c r="B10" s="37" t="s">
        <v>8</v>
      </c>
      <c r="C10" s="9">
        <v>54</v>
      </c>
      <c r="D10" s="10">
        <v>18</v>
      </c>
      <c r="E10" s="11">
        <v>4</v>
      </c>
      <c r="F10" s="9">
        <v>28</v>
      </c>
      <c r="G10" s="10">
        <v>1</v>
      </c>
      <c r="H10" s="4">
        <v>0</v>
      </c>
      <c r="I10" s="9">
        <v>31</v>
      </c>
      <c r="J10" s="10">
        <v>10</v>
      </c>
      <c r="K10" s="4">
        <v>5</v>
      </c>
      <c r="L10" s="20">
        <v>13</v>
      </c>
      <c r="M10" s="10">
        <v>2</v>
      </c>
      <c r="N10" s="4">
        <v>9</v>
      </c>
    </row>
    <row r="11" spans="1:14" x14ac:dyDescent="0.3">
      <c r="A11" s="2"/>
      <c r="B11" s="37" t="s">
        <v>9</v>
      </c>
      <c r="C11" s="9">
        <v>52</v>
      </c>
      <c r="D11" s="10">
        <v>17</v>
      </c>
      <c r="E11" s="11">
        <v>2</v>
      </c>
      <c r="F11" s="9">
        <v>18</v>
      </c>
      <c r="G11" s="10">
        <v>2</v>
      </c>
      <c r="H11" s="4">
        <v>1</v>
      </c>
      <c r="I11" s="9">
        <v>25</v>
      </c>
      <c r="J11" s="10">
        <v>6</v>
      </c>
      <c r="K11" s="4">
        <v>4</v>
      </c>
      <c r="L11" s="20">
        <v>12</v>
      </c>
      <c r="M11" s="10">
        <v>1</v>
      </c>
      <c r="N11" s="4">
        <v>10</v>
      </c>
    </row>
    <row r="12" spans="1:14" x14ac:dyDescent="0.3">
      <c r="A12" s="2"/>
      <c r="B12" s="37" t="s">
        <v>10</v>
      </c>
      <c r="C12" s="9">
        <v>39</v>
      </c>
      <c r="D12" s="10">
        <v>13</v>
      </c>
      <c r="E12" s="11">
        <v>1</v>
      </c>
      <c r="F12" s="9">
        <v>19</v>
      </c>
      <c r="G12" s="10">
        <v>0</v>
      </c>
      <c r="H12" s="4">
        <v>1</v>
      </c>
      <c r="I12" s="9">
        <v>30</v>
      </c>
      <c r="J12" s="10">
        <v>2</v>
      </c>
      <c r="K12" s="4">
        <v>3</v>
      </c>
      <c r="L12" s="20">
        <v>18</v>
      </c>
      <c r="M12" s="10">
        <v>1</v>
      </c>
      <c r="N12" s="4">
        <v>8</v>
      </c>
    </row>
    <row r="13" spans="1:14" x14ac:dyDescent="0.3">
      <c r="A13" s="2"/>
      <c r="B13" s="37" t="s">
        <v>11</v>
      </c>
      <c r="C13" s="12">
        <v>28</v>
      </c>
      <c r="D13" s="14">
        <v>8</v>
      </c>
      <c r="E13" s="15">
        <v>4</v>
      </c>
      <c r="F13" s="12">
        <v>16</v>
      </c>
      <c r="G13" s="14">
        <v>1</v>
      </c>
      <c r="H13" s="13">
        <v>1</v>
      </c>
      <c r="I13" s="12">
        <v>22</v>
      </c>
      <c r="J13" s="14">
        <v>3</v>
      </c>
      <c r="K13" s="13">
        <v>4</v>
      </c>
      <c r="L13" s="21">
        <v>10</v>
      </c>
      <c r="M13" s="14">
        <v>1</v>
      </c>
      <c r="N13" s="13">
        <v>13</v>
      </c>
    </row>
    <row r="14" spans="1:14" x14ac:dyDescent="0.3">
      <c r="A14" s="2"/>
      <c r="B14" s="37" t="s">
        <v>12</v>
      </c>
      <c r="C14" s="12">
        <v>30</v>
      </c>
      <c r="D14" s="14">
        <v>9</v>
      </c>
      <c r="E14" s="15">
        <v>3</v>
      </c>
      <c r="F14" s="12">
        <v>15</v>
      </c>
      <c r="G14" s="14">
        <v>2</v>
      </c>
      <c r="H14" s="13">
        <v>3</v>
      </c>
      <c r="I14" s="12">
        <v>24</v>
      </c>
      <c r="J14" s="14">
        <v>6</v>
      </c>
      <c r="K14" s="13">
        <v>2</v>
      </c>
      <c r="L14" s="21">
        <v>6</v>
      </c>
      <c r="M14" s="14">
        <v>1</v>
      </c>
      <c r="N14" s="13">
        <v>9</v>
      </c>
    </row>
    <row r="15" spans="1:14" x14ac:dyDescent="0.3">
      <c r="A15" s="2"/>
      <c r="B15" s="37" t="s">
        <v>23</v>
      </c>
      <c r="C15" s="12">
        <v>48</v>
      </c>
      <c r="D15" s="14">
        <v>12</v>
      </c>
      <c r="E15" s="15">
        <v>5</v>
      </c>
      <c r="F15" s="12">
        <v>14</v>
      </c>
      <c r="G15" s="14">
        <v>2</v>
      </c>
      <c r="H15" s="13">
        <v>1</v>
      </c>
      <c r="I15" s="12">
        <v>22</v>
      </c>
      <c r="J15" s="14">
        <v>4</v>
      </c>
      <c r="K15" s="13">
        <v>6</v>
      </c>
      <c r="L15" s="21">
        <v>20</v>
      </c>
      <c r="M15" s="14">
        <v>2</v>
      </c>
      <c r="N15" s="13">
        <v>10</v>
      </c>
    </row>
    <row r="16" spans="1:14" x14ac:dyDescent="0.3">
      <c r="A16" s="2"/>
      <c r="B16" s="37" t="s">
        <v>13</v>
      </c>
      <c r="C16" s="12">
        <v>35</v>
      </c>
      <c r="D16" s="14">
        <v>12</v>
      </c>
      <c r="E16" s="15">
        <v>3</v>
      </c>
      <c r="F16" s="12">
        <v>14</v>
      </c>
      <c r="G16" s="14">
        <v>1</v>
      </c>
      <c r="H16" s="13">
        <v>1</v>
      </c>
      <c r="I16" s="12">
        <v>21</v>
      </c>
      <c r="J16" s="14">
        <v>2</v>
      </c>
      <c r="K16" s="13">
        <v>3</v>
      </c>
      <c r="L16" s="21">
        <v>11</v>
      </c>
      <c r="M16" s="14">
        <v>2</v>
      </c>
      <c r="N16" s="13">
        <v>14</v>
      </c>
    </row>
    <row r="17" spans="1:24" x14ac:dyDescent="0.3">
      <c r="A17" s="2"/>
      <c r="B17" s="37" t="s">
        <v>14</v>
      </c>
      <c r="C17" s="12">
        <v>48</v>
      </c>
      <c r="D17" s="14">
        <v>18</v>
      </c>
      <c r="E17" s="15">
        <v>1</v>
      </c>
      <c r="F17" s="12">
        <v>28</v>
      </c>
      <c r="G17" s="14">
        <v>2</v>
      </c>
      <c r="H17" s="13">
        <v>3</v>
      </c>
      <c r="I17" s="12">
        <v>34</v>
      </c>
      <c r="J17" s="14">
        <v>6</v>
      </c>
      <c r="K17" s="13">
        <v>2</v>
      </c>
      <c r="L17" s="21">
        <v>12</v>
      </c>
      <c r="M17" s="14">
        <v>1</v>
      </c>
      <c r="N17" s="13">
        <v>8</v>
      </c>
    </row>
    <row r="18" spans="1:24" x14ac:dyDescent="0.3">
      <c r="A18" s="2"/>
      <c r="B18" s="37" t="s">
        <v>15</v>
      </c>
      <c r="C18" s="12">
        <v>55</v>
      </c>
      <c r="D18" s="14">
        <v>18</v>
      </c>
      <c r="E18" s="15">
        <v>2</v>
      </c>
      <c r="F18" s="12">
        <v>35</v>
      </c>
      <c r="G18" s="14">
        <v>3</v>
      </c>
      <c r="H18" s="13">
        <v>2</v>
      </c>
      <c r="I18" s="12">
        <v>48</v>
      </c>
      <c r="J18" s="14">
        <v>9</v>
      </c>
      <c r="K18" s="13">
        <v>3</v>
      </c>
      <c r="L18" s="21">
        <v>12</v>
      </c>
      <c r="M18" s="14">
        <v>2</v>
      </c>
      <c r="N18" s="13">
        <v>9</v>
      </c>
    </row>
    <row r="19" spans="1:24" x14ac:dyDescent="0.3">
      <c r="A19" s="2"/>
      <c r="B19" s="37" t="s">
        <v>16</v>
      </c>
      <c r="C19" s="9">
        <v>29</v>
      </c>
      <c r="D19" s="10">
        <v>16</v>
      </c>
      <c r="E19" s="11">
        <v>1</v>
      </c>
      <c r="F19" s="9">
        <v>17</v>
      </c>
      <c r="G19" s="10">
        <v>5</v>
      </c>
      <c r="H19" s="4">
        <v>0</v>
      </c>
      <c r="I19" s="9">
        <v>28</v>
      </c>
      <c r="J19" s="10">
        <v>1</v>
      </c>
      <c r="K19" s="4">
        <v>0</v>
      </c>
      <c r="L19" s="20">
        <v>7</v>
      </c>
      <c r="M19" s="10">
        <v>0</v>
      </c>
      <c r="N19" s="4">
        <v>3</v>
      </c>
    </row>
    <row r="20" spans="1:24" x14ac:dyDescent="0.3">
      <c r="A20" s="2"/>
      <c r="B20" s="37" t="s">
        <v>17</v>
      </c>
      <c r="C20" s="9">
        <v>33</v>
      </c>
      <c r="D20" s="10">
        <v>15</v>
      </c>
      <c r="E20" s="11">
        <v>2</v>
      </c>
      <c r="F20" s="9">
        <v>15</v>
      </c>
      <c r="G20" s="10">
        <v>1</v>
      </c>
      <c r="H20" s="4">
        <v>0</v>
      </c>
      <c r="I20" s="9">
        <v>19</v>
      </c>
      <c r="J20" s="10">
        <v>4</v>
      </c>
      <c r="K20" s="4">
        <v>3</v>
      </c>
      <c r="L20" s="20">
        <v>6</v>
      </c>
      <c r="M20" s="10">
        <v>0</v>
      </c>
      <c r="N20" s="4">
        <v>8</v>
      </c>
    </row>
    <row r="21" spans="1:24" x14ac:dyDescent="0.3">
      <c r="A21" s="2"/>
      <c r="B21" s="37" t="s">
        <v>18</v>
      </c>
      <c r="C21" s="9">
        <v>16</v>
      </c>
      <c r="D21" s="10">
        <v>15</v>
      </c>
      <c r="E21" s="11">
        <v>1</v>
      </c>
      <c r="F21" s="9">
        <v>12</v>
      </c>
      <c r="G21" s="10">
        <v>2</v>
      </c>
      <c r="H21" s="4">
        <v>0</v>
      </c>
      <c r="I21" s="9">
        <v>22</v>
      </c>
      <c r="J21" s="10">
        <v>0</v>
      </c>
      <c r="K21" s="4">
        <v>2</v>
      </c>
      <c r="L21" s="20">
        <v>7</v>
      </c>
      <c r="M21" s="10">
        <v>0</v>
      </c>
      <c r="N21" s="4">
        <v>10</v>
      </c>
    </row>
    <row r="22" spans="1:24" x14ac:dyDescent="0.3">
      <c r="A22" s="2"/>
      <c r="B22" s="37" t="s">
        <v>19</v>
      </c>
      <c r="C22" s="9">
        <v>12</v>
      </c>
      <c r="D22" s="10">
        <v>10</v>
      </c>
      <c r="E22" s="11">
        <v>1</v>
      </c>
      <c r="F22" s="9">
        <v>11</v>
      </c>
      <c r="G22" s="10">
        <v>0</v>
      </c>
      <c r="H22" s="4">
        <v>0</v>
      </c>
      <c r="I22" s="9">
        <v>14</v>
      </c>
      <c r="J22" s="10">
        <v>4</v>
      </c>
      <c r="K22" s="4">
        <v>0</v>
      </c>
      <c r="L22" s="20">
        <v>5</v>
      </c>
      <c r="M22" s="10">
        <v>0</v>
      </c>
      <c r="N22" s="4">
        <v>0</v>
      </c>
    </row>
    <row r="23" spans="1:24" x14ac:dyDescent="0.3">
      <c r="A23" s="2"/>
      <c r="B23" s="37" t="s">
        <v>24</v>
      </c>
      <c r="C23" s="9">
        <v>10</v>
      </c>
      <c r="D23" s="10">
        <v>4</v>
      </c>
      <c r="E23" s="11">
        <v>0</v>
      </c>
      <c r="F23" s="9">
        <v>13</v>
      </c>
      <c r="G23" s="10">
        <v>1</v>
      </c>
      <c r="H23" s="4">
        <v>0</v>
      </c>
      <c r="I23" s="9">
        <v>7</v>
      </c>
      <c r="J23" s="10">
        <v>0</v>
      </c>
      <c r="K23" s="4">
        <v>1</v>
      </c>
      <c r="L23" s="20">
        <v>4</v>
      </c>
      <c r="M23" s="10">
        <v>2</v>
      </c>
      <c r="N23" s="4">
        <v>1</v>
      </c>
    </row>
    <row r="24" spans="1:24" x14ac:dyDescent="0.3">
      <c r="A24" s="2"/>
      <c r="B24" s="37" t="s">
        <v>20</v>
      </c>
      <c r="C24" s="9">
        <v>6</v>
      </c>
      <c r="D24" s="10">
        <v>4</v>
      </c>
      <c r="E24" s="11">
        <v>0</v>
      </c>
      <c r="F24" s="9">
        <v>3</v>
      </c>
      <c r="G24" s="10">
        <v>1</v>
      </c>
      <c r="H24" s="4">
        <v>0</v>
      </c>
      <c r="I24" s="9">
        <v>3</v>
      </c>
      <c r="J24" s="10">
        <v>0</v>
      </c>
      <c r="K24" s="4">
        <v>0</v>
      </c>
      <c r="L24" s="20">
        <v>1</v>
      </c>
      <c r="M24" s="10">
        <v>0</v>
      </c>
      <c r="N24" s="4">
        <v>2</v>
      </c>
    </row>
    <row r="25" spans="1:24" x14ac:dyDescent="0.3">
      <c r="A25" s="2"/>
      <c r="B25" s="37" t="s">
        <v>21</v>
      </c>
      <c r="C25" s="9">
        <v>5</v>
      </c>
      <c r="D25" s="10">
        <v>2</v>
      </c>
      <c r="E25" s="11">
        <v>0</v>
      </c>
      <c r="F25" s="9">
        <v>2</v>
      </c>
      <c r="G25" s="10">
        <v>0</v>
      </c>
      <c r="H25" s="4">
        <v>0</v>
      </c>
      <c r="I25" s="9">
        <v>2</v>
      </c>
      <c r="J25" s="10">
        <v>0</v>
      </c>
      <c r="K25" s="4">
        <v>0</v>
      </c>
      <c r="L25" s="20">
        <v>1</v>
      </c>
      <c r="M25" s="10">
        <v>0</v>
      </c>
      <c r="N25" s="4">
        <v>0</v>
      </c>
    </row>
    <row r="26" spans="1:24" ht="15" thickBot="1" x14ac:dyDescent="0.35">
      <c r="A26" s="2"/>
      <c r="B26" s="38" t="s">
        <v>22</v>
      </c>
      <c r="C26" s="16">
        <v>0</v>
      </c>
      <c r="D26" s="17">
        <v>1</v>
      </c>
      <c r="E26" s="18">
        <v>0</v>
      </c>
      <c r="F26" s="16">
        <v>1</v>
      </c>
      <c r="G26" s="17">
        <v>0</v>
      </c>
      <c r="H26" s="5">
        <v>0</v>
      </c>
      <c r="I26" s="16">
        <v>1</v>
      </c>
      <c r="J26" s="17">
        <v>0</v>
      </c>
      <c r="K26" s="5">
        <v>0</v>
      </c>
      <c r="L26" s="22">
        <v>0</v>
      </c>
      <c r="M26" s="17">
        <v>0</v>
      </c>
      <c r="N26" s="5">
        <v>0</v>
      </c>
      <c r="Q26" s="76"/>
      <c r="R26" s="76">
        <v>1</v>
      </c>
      <c r="S26" s="76"/>
      <c r="T26" s="76">
        <v>2</v>
      </c>
      <c r="U26" s="77"/>
      <c r="V26" s="76">
        <v>3</v>
      </c>
      <c r="W26" s="76"/>
      <c r="X26" s="76">
        <v>4</v>
      </c>
    </row>
    <row r="27" spans="1:24" x14ac:dyDescent="0.3">
      <c r="Q27" s="76" t="s">
        <v>90</v>
      </c>
      <c r="R27" s="77">
        <f>C28+D28+E28</f>
        <v>858</v>
      </c>
      <c r="S27" s="76"/>
      <c r="T27" s="77">
        <f>F28+G28+H28</f>
        <v>321</v>
      </c>
      <c r="U27" s="76"/>
      <c r="V27" s="77">
        <f>I28+J28+K28</f>
        <v>480</v>
      </c>
      <c r="W27" s="76"/>
      <c r="X27" s="77">
        <f>L28+M28+N28</f>
        <v>299</v>
      </c>
    </row>
    <row r="28" spans="1:24" x14ac:dyDescent="0.3">
      <c r="C28" s="42">
        <f>SUM(C3:C26)</f>
        <v>590</v>
      </c>
      <c r="D28" s="42">
        <f t="shared" ref="D28:N28" si="0">SUM(D3:D26)</f>
        <v>237</v>
      </c>
      <c r="E28" s="42">
        <f t="shared" si="0"/>
        <v>31</v>
      </c>
      <c r="F28" s="42">
        <f t="shared" si="0"/>
        <v>283</v>
      </c>
      <c r="G28" s="42">
        <f t="shared" si="0"/>
        <v>25</v>
      </c>
      <c r="H28" s="42">
        <f t="shared" si="0"/>
        <v>13</v>
      </c>
      <c r="I28" s="42">
        <f t="shared" si="0"/>
        <v>377</v>
      </c>
      <c r="J28" s="42">
        <f t="shared" si="0"/>
        <v>63</v>
      </c>
      <c r="K28" s="42">
        <f t="shared" si="0"/>
        <v>40</v>
      </c>
      <c r="L28" s="42">
        <f t="shared" si="0"/>
        <v>155</v>
      </c>
      <c r="M28" s="42">
        <f t="shared" si="0"/>
        <v>18</v>
      </c>
      <c r="N28" s="42">
        <f t="shared" si="0"/>
        <v>126</v>
      </c>
      <c r="Q28" s="76" t="s">
        <v>91</v>
      </c>
      <c r="R28" s="77">
        <f>F28+I28+L28</f>
        <v>815</v>
      </c>
      <c r="S28" s="76"/>
      <c r="T28" s="77">
        <f>C28+J28+M28</f>
        <v>671</v>
      </c>
      <c r="U28" s="76"/>
      <c r="V28" s="77">
        <f>D28+G28+N28</f>
        <v>388</v>
      </c>
      <c r="W28" s="76"/>
      <c r="X28" s="77">
        <f>E28+H28+K28</f>
        <v>84</v>
      </c>
    </row>
    <row r="29" spans="1:24" x14ac:dyDescent="0.3">
      <c r="Q29" s="76"/>
      <c r="R29" s="76"/>
      <c r="S29" s="76"/>
      <c r="T29" s="76"/>
      <c r="U29" s="76"/>
      <c r="V29" s="76"/>
      <c r="W29" s="76"/>
      <c r="X29" s="76"/>
    </row>
    <row r="30" spans="1:24" x14ac:dyDescent="0.3">
      <c r="Q30" s="76" t="s">
        <v>92</v>
      </c>
      <c r="R30" s="78">
        <f>SUM(R27:R28)</f>
        <v>1673</v>
      </c>
      <c r="S30" s="78"/>
      <c r="T30" s="78">
        <f t="shared" ref="T30:X30" si="1">SUM(T27:T28)</f>
        <v>992</v>
      </c>
      <c r="U30" s="78"/>
      <c r="V30" s="79">
        <f t="shared" si="1"/>
        <v>868</v>
      </c>
      <c r="W30" s="76"/>
      <c r="X30" s="79">
        <f t="shared" si="1"/>
        <v>383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E3537-407B-4DC6-8D78-C181C8CE4028}">
  <dimension ref="A1:X31"/>
  <sheetViews>
    <sheetView zoomScaleNormal="100" workbookViewId="0">
      <selection activeCell="R27" sqref="R27"/>
    </sheetView>
  </sheetViews>
  <sheetFormatPr defaultRowHeight="14.4" x14ac:dyDescent="0.3"/>
  <cols>
    <col min="1" max="1" width="10.44140625" customWidth="1"/>
  </cols>
  <sheetData>
    <row r="1" spans="1:15" ht="18.600000000000001" thickBot="1" x14ac:dyDescent="0.4">
      <c r="A1" s="39" t="s">
        <v>25</v>
      </c>
      <c r="B1" s="1" t="s">
        <v>42</v>
      </c>
    </row>
    <row r="2" spans="1:15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6" t="s">
        <v>43</v>
      </c>
      <c r="F2" s="27" t="s">
        <v>29</v>
      </c>
      <c r="G2" s="28" t="s">
        <v>30</v>
      </c>
      <c r="H2" s="29" t="s">
        <v>44</v>
      </c>
      <c r="I2" s="30" t="s">
        <v>31</v>
      </c>
      <c r="J2" s="31" t="s">
        <v>32</v>
      </c>
      <c r="K2" s="32" t="s">
        <v>45</v>
      </c>
      <c r="L2" s="33" t="s">
        <v>46</v>
      </c>
      <c r="M2" s="34" t="s">
        <v>47</v>
      </c>
      <c r="N2" s="35" t="s">
        <v>48</v>
      </c>
    </row>
    <row r="3" spans="1:15" x14ac:dyDescent="0.3">
      <c r="A3" s="41" t="s">
        <v>40</v>
      </c>
      <c r="B3" s="36" t="s">
        <v>1</v>
      </c>
      <c r="C3" s="6">
        <v>2</v>
      </c>
      <c r="D3" s="8">
        <v>1</v>
      </c>
      <c r="E3" s="7">
        <v>0</v>
      </c>
      <c r="F3" s="6">
        <v>2</v>
      </c>
      <c r="G3" s="8">
        <v>0</v>
      </c>
      <c r="H3" s="3">
        <v>0</v>
      </c>
      <c r="I3" s="6">
        <v>3</v>
      </c>
      <c r="J3" s="8">
        <v>1</v>
      </c>
      <c r="K3" s="3">
        <v>0</v>
      </c>
      <c r="L3" s="19">
        <v>0</v>
      </c>
      <c r="M3" s="8">
        <v>0</v>
      </c>
      <c r="N3" s="3">
        <v>1</v>
      </c>
      <c r="O3" s="42"/>
    </row>
    <row r="4" spans="1:15" x14ac:dyDescent="0.3">
      <c r="A4" s="2"/>
      <c r="B4" s="37" t="s">
        <v>2</v>
      </c>
      <c r="C4" s="9">
        <v>0</v>
      </c>
      <c r="D4" s="10">
        <v>1</v>
      </c>
      <c r="E4" s="11">
        <v>0</v>
      </c>
      <c r="F4" s="9">
        <v>1</v>
      </c>
      <c r="G4" s="10">
        <v>1</v>
      </c>
      <c r="H4" s="4">
        <v>0</v>
      </c>
      <c r="I4" s="9">
        <v>2</v>
      </c>
      <c r="J4" s="10">
        <v>1</v>
      </c>
      <c r="K4" s="4">
        <v>0</v>
      </c>
      <c r="L4" s="20">
        <v>0</v>
      </c>
      <c r="M4" s="10">
        <v>0</v>
      </c>
      <c r="N4" s="4">
        <v>1</v>
      </c>
      <c r="O4" s="42"/>
    </row>
    <row r="5" spans="1:15" x14ac:dyDescent="0.3">
      <c r="A5" s="2"/>
      <c r="B5" s="37" t="s">
        <v>3</v>
      </c>
      <c r="C5" s="9">
        <v>2</v>
      </c>
      <c r="D5" s="10">
        <v>1</v>
      </c>
      <c r="E5" s="11">
        <v>0</v>
      </c>
      <c r="F5" s="9">
        <v>1</v>
      </c>
      <c r="G5" s="10">
        <v>1</v>
      </c>
      <c r="H5" s="4">
        <v>0</v>
      </c>
      <c r="I5" s="9">
        <v>2</v>
      </c>
      <c r="J5" s="10">
        <v>0</v>
      </c>
      <c r="K5" s="4">
        <v>0</v>
      </c>
      <c r="L5" s="20">
        <v>0</v>
      </c>
      <c r="M5" s="10">
        <v>0</v>
      </c>
      <c r="N5" s="4">
        <v>0</v>
      </c>
      <c r="O5" s="42"/>
    </row>
    <row r="6" spans="1:15" x14ac:dyDescent="0.3">
      <c r="A6" s="2"/>
      <c r="B6" s="37" t="s">
        <v>4</v>
      </c>
      <c r="C6" s="9">
        <v>3</v>
      </c>
      <c r="D6" s="10">
        <v>2</v>
      </c>
      <c r="E6" s="11">
        <v>0</v>
      </c>
      <c r="F6" s="9">
        <v>0</v>
      </c>
      <c r="G6" s="10">
        <v>0</v>
      </c>
      <c r="H6" s="4">
        <v>0</v>
      </c>
      <c r="I6" s="9">
        <v>6</v>
      </c>
      <c r="J6" s="10">
        <v>0</v>
      </c>
      <c r="K6" s="4">
        <v>0</v>
      </c>
      <c r="L6" s="20">
        <v>0</v>
      </c>
      <c r="M6" s="10">
        <v>0</v>
      </c>
      <c r="N6" s="4">
        <v>0</v>
      </c>
      <c r="O6" s="42"/>
    </row>
    <row r="7" spans="1:15" x14ac:dyDescent="0.3">
      <c r="A7" s="2"/>
      <c r="B7" s="37" t="s">
        <v>5</v>
      </c>
      <c r="C7" s="9">
        <v>22</v>
      </c>
      <c r="D7" s="10">
        <v>18</v>
      </c>
      <c r="E7" s="11">
        <v>5</v>
      </c>
      <c r="F7" s="9">
        <v>11</v>
      </c>
      <c r="G7" s="10">
        <v>4</v>
      </c>
      <c r="H7" s="4">
        <v>2</v>
      </c>
      <c r="I7" s="9">
        <v>10</v>
      </c>
      <c r="J7" s="10">
        <v>4</v>
      </c>
      <c r="K7" s="4">
        <v>4</v>
      </c>
      <c r="L7" s="20">
        <v>0</v>
      </c>
      <c r="M7" s="10">
        <v>0</v>
      </c>
      <c r="N7" s="4">
        <v>0</v>
      </c>
      <c r="O7" s="42"/>
    </row>
    <row r="8" spans="1:15" x14ac:dyDescent="0.3">
      <c r="A8" s="2"/>
      <c r="B8" s="37" t="s">
        <v>6</v>
      </c>
      <c r="C8" s="9">
        <v>124</v>
      </c>
      <c r="D8" s="10">
        <v>98</v>
      </c>
      <c r="E8" s="11">
        <v>8</v>
      </c>
      <c r="F8" s="9">
        <v>50</v>
      </c>
      <c r="G8" s="10">
        <v>28</v>
      </c>
      <c r="H8" s="4">
        <v>2</v>
      </c>
      <c r="I8" s="9">
        <v>39</v>
      </c>
      <c r="J8" s="10">
        <v>17</v>
      </c>
      <c r="K8" s="4">
        <v>6</v>
      </c>
      <c r="L8" s="20">
        <v>0</v>
      </c>
      <c r="M8" s="10">
        <v>2</v>
      </c>
      <c r="N8" s="4">
        <v>2</v>
      </c>
      <c r="O8" s="42"/>
    </row>
    <row r="9" spans="1:15" x14ac:dyDescent="0.3">
      <c r="A9" s="2"/>
      <c r="B9" s="37" t="s">
        <v>7</v>
      </c>
      <c r="C9" s="9">
        <v>140</v>
      </c>
      <c r="D9" s="10">
        <v>111</v>
      </c>
      <c r="E9" s="11">
        <v>11</v>
      </c>
      <c r="F9" s="9">
        <v>55</v>
      </c>
      <c r="G9" s="10">
        <v>31</v>
      </c>
      <c r="H9" s="4">
        <v>4</v>
      </c>
      <c r="I9" s="9">
        <v>46</v>
      </c>
      <c r="J9" s="10">
        <v>28</v>
      </c>
      <c r="K9" s="4">
        <v>8</v>
      </c>
      <c r="L9" s="20">
        <v>0</v>
      </c>
      <c r="M9" s="10">
        <v>3</v>
      </c>
      <c r="N9" s="4">
        <v>4</v>
      </c>
      <c r="O9" s="42"/>
    </row>
    <row r="10" spans="1:15" x14ac:dyDescent="0.3">
      <c r="A10" s="2"/>
      <c r="B10" s="37" t="s">
        <v>8</v>
      </c>
      <c r="C10" s="9">
        <v>280</v>
      </c>
      <c r="D10" s="10">
        <v>139</v>
      </c>
      <c r="E10" s="11">
        <v>50</v>
      </c>
      <c r="F10" s="9">
        <v>48</v>
      </c>
      <c r="G10" s="10">
        <v>37</v>
      </c>
      <c r="H10" s="4">
        <v>23</v>
      </c>
      <c r="I10" s="9">
        <v>90</v>
      </c>
      <c r="J10" s="10">
        <v>44</v>
      </c>
      <c r="K10" s="4">
        <v>47</v>
      </c>
      <c r="L10" s="20">
        <v>17</v>
      </c>
      <c r="M10" s="10">
        <v>15</v>
      </c>
      <c r="N10" s="4">
        <v>25</v>
      </c>
      <c r="O10" s="42"/>
    </row>
    <row r="11" spans="1:15" x14ac:dyDescent="0.3">
      <c r="A11" s="2"/>
      <c r="B11" s="37" t="s">
        <v>9</v>
      </c>
      <c r="C11" s="9">
        <v>120</v>
      </c>
      <c r="D11" s="10">
        <v>108</v>
      </c>
      <c r="E11" s="11">
        <v>44</v>
      </c>
      <c r="F11" s="9">
        <v>64</v>
      </c>
      <c r="G11" s="10">
        <v>35</v>
      </c>
      <c r="H11" s="4">
        <v>36</v>
      </c>
      <c r="I11" s="9">
        <v>105</v>
      </c>
      <c r="J11" s="10">
        <v>53</v>
      </c>
      <c r="K11" s="4">
        <v>43</v>
      </c>
      <c r="L11" s="20">
        <v>25</v>
      </c>
      <c r="M11" s="10">
        <v>63</v>
      </c>
      <c r="N11" s="4">
        <v>47</v>
      </c>
      <c r="O11" s="42"/>
    </row>
    <row r="12" spans="1:15" x14ac:dyDescent="0.3">
      <c r="A12" s="2"/>
      <c r="B12" s="37" t="s">
        <v>10</v>
      </c>
      <c r="C12" s="9">
        <v>182</v>
      </c>
      <c r="D12" s="10">
        <v>110</v>
      </c>
      <c r="E12" s="11">
        <v>68</v>
      </c>
      <c r="F12" s="9">
        <v>65</v>
      </c>
      <c r="G12" s="10">
        <v>58</v>
      </c>
      <c r="H12" s="4">
        <v>38</v>
      </c>
      <c r="I12" s="9">
        <v>133</v>
      </c>
      <c r="J12" s="10">
        <v>48</v>
      </c>
      <c r="K12" s="4">
        <v>60</v>
      </c>
      <c r="L12" s="20">
        <v>40</v>
      </c>
      <c r="M12" s="10">
        <v>71</v>
      </c>
      <c r="N12" s="4">
        <v>66</v>
      </c>
      <c r="O12" s="42"/>
    </row>
    <row r="13" spans="1:15" x14ac:dyDescent="0.3">
      <c r="A13" s="2"/>
      <c r="B13" s="37" t="s">
        <v>11</v>
      </c>
      <c r="C13" s="12">
        <v>139</v>
      </c>
      <c r="D13" s="14">
        <v>99</v>
      </c>
      <c r="E13" s="15">
        <v>65</v>
      </c>
      <c r="F13" s="12">
        <v>63</v>
      </c>
      <c r="G13" s="14">
        <v>57</v>
      </c>
      <c r="H13" s="13">
        <v>42</v>
      </c>
      <c r="I13" s="12">
        <v>150</v>
      </c>
      <c r="J13" s="14">
        <v>61</v>
      </c>
      <c r="K13" s="13">
        <v>62</v>
      </c>
      <c r="L13" s="21">
        <v>28</v>
      </c>
      <c r="M13" s="14">
        <v>76</v>
      </c>
      <c r="N13" s="13">
        <v>67</v>
      </c>
      <c r="O13" s="42"/>
    </row>
    <row r="14" spans="1:15" x14ac:dyDescent="0.3">
      <c r="A14" s="2"/>
      <c r="B14" s="37" t="s">
        <v>12</v>
      </c>
      <c r="C14" s="12">
        <v>142</v>
      </c>
      <c r="D14" s="14">
        <v>87</v>
      </c>
      <c r="E14" s="15">
        <v>43</v>
      </c>
      <c r="F14" s="12">
        <v>74</v>
      </c>
      <c r="G14" s="14">
        <v>42</v>
      </c>
      <c r="H14" s="13">
        <v>58</v>
      </c>
      <c r="I14" s="12">
        <v>96</v>
      </c>
      <c r="J14" s="14">
        <v>70</v>
      </c>
      <c r="K14" s="13">
        <v>54</v>
      </c>
      <c r="L14" s="21">
        <v>35</v>
      </c>
      <c r="M14" s="14">
        <v>61</v>
      </c>
      <c r="N14" s="13">
        <v>55</v>
      </c>
      <c r="O14" s="42"/>
    </row>
    <row r="15" spans="1:15" x14ac:dyDescent="0.3">
      <c r="A15" s="2"/>
      <c r="B15" s="37" t="s">
        <v>23</v>
      </c>
      <c r="C15" s="12">
        <v>181</v>
      </c>
      <c r="D15" s="14">
        <v>109</v>
      </c>
      <c r="E15" s="15">
        <v>57</v>
      </c>
      <c r="F15" s="12">
        <v>107</v>
      </c>
      <c r="G15" s="14">
        <v>48</v>
      </c>
      <c r="H15" s="13">
        <v>47</v>
      </c>
      <c r="I15" s="12">
        <v>120</v>
      </c>
      <c r="J15" s="14">
        <v>50</v>
      </c>
      <c r="K15" s="13">
        <v>57</v>
      </c>
      <c r="L15" s="21">
        <v>23</v>
      </c>
      <c r="M15" s="14">
        <v>55</v>
      </c>
      <c r="N15" s="13">
        <v>63</v>
      </c>
      <c r="O15" s="42"/>
    </row>
    <row r="16" spans="1:15" x14ac:dyDescent="0.3">
      <c r="A16" s="2"/>
      <c r="B16" s="37" t="s">
        <v>13</v>
      </c>
      <c r="C16" s="12">
        <v>188</v>
      </c>
      <c r="D16" s="14">
        <v>103</v>
      </c>
      <c r="E16" s="15">
        <v>60</v>
      </c>
      <c r="F16" s="12">
        <v>126</v>
      </c>
      <c r="G16" s="14">
        <v>55</v>
      </c>
      <c r="H16" s="13">
        <v>52</v>
      </c>
      <c r="I16" s="12">
        <v>114</v>
      </c>
      <c r="J16" s="14">
        <v>48</v>
      </c>
      <c r="K16" s="13">
        <v>91</v>
      </c>
      <c r="L16" s="21">
        <v>37</v>
      </c>
      <c r="M16" s="14">
        <v>80</v>
      </c>
      <c r="N16" s="13">
        <v>67</v>
      </c>
      <c r="O16" s="42"/>
    </row>
    <row r="17" spans="1:24" x14ac:dyDescent="0.3">
      <c r="A17" s="2"/>
      <c r="B17" s="37" t="s">
        <v>14</v>
      </c>
      <c r="C17" s="12">
        <v>190</v>
      </c>
      <c r="D17" s="14">
        <v>110</v>
      </c>
      <c r="E17" s="15">
        <v>86</v>
      </c>
      <c r="F17" s="12">
        <v>140</v>
      </c>
      <c r="G17" s="14">
        <v>70</v>
      </c>
      <c r="H17" s="13">
        <v>66</v>
      </c>
      <c r="I17" s="12">
        <v>161</v>
      </c>
      <c r="J17" s="14">
        <v>110</v>
      </c>
      <c r="K17" s="13">
        <v>113</v>
      </c>
      <c r="L17" s="21">
        <v>50</v>
      </c>
      <c r="M17" s="14">
        <v>103</v>
      </c>
      <c r="N17" s="13">
        <v>83</v>
      </c>
      <c r="O17" s="42"/>
    </row>
    <row r="18" spans="1:24" x14ac:dyDescent="0.3">
      <c r="A18" s="2"/>
      <c r="B18" s="37" t="s">
        <v>15</v>
      </c>
      <c r="C18" s="12">
        <v>246</v>
      </c>
      <c r="D18" s="14">
        <v>123</v>
      </c>
      <c r="E18" s="15">
        <v>97</v>
      </c>
      <c r="F18" s="12">
        <v>162</v>
      </c>
      <c r="G18" s="14">
        <v>64</v>
      </c>
      <c r="H18" s="13">
        <v>77</v>
      </c>
      <c r="I18" s="12">
        <v>191</v>
      </c>
      <c r="J18" s="14">
        <v>122</v>
      </c>
      <c r="K18" s="13">
        <v>120</v>
      </c>
      <c r="L18" s="21">
        <v>47</v>
      </c>
      <c r="M18" s="14">
        <v>136</v>
      </c>
      <c r="N18" s="13">
        <v>85</v>
      </c>
      <c r="O18" s="42"/>
    </row>
    <row r="19" spans="1:24" x14ac:dyDescent="0.3">
      <c r="A19" s="2"/>
      <c r="B19" s="37" t="s">
        <v>16</v>
      </c>
      <c r="C19" s="9">
        <v>267</v>
      </c>
      <c r="D19" s="10">
        <v>161</v>
      </c>
      <c r="E19" s="11">
        <v>76</v>
      </c>
      <c r="F19" s="9">
        <v>169</v>
      </c>
      <c r="G19" s="10">
        <v>51</v>
      </c>
      <c r="H19" s="4">
        <v>70</v>
      </c>
      <c r="I19" s="9">
        <v>218</v>
      </c>
      <c r="J19" s="10">
        <v>121</v>
      </c>
      <c r="K19" s="4">
        <v>95</v>
      </c>
      <c r="L19" s="20">
        <v>42</v>
      </c>
      <c r="M19" s="10">
        <v>112</v>
      </c>
      <c r="N19" s="4">
        <v>70</v>
      </c>
      <c r="O19" s="42"/>
    </row>
    <row r="20" spans="1:24" x14ac:dyDescent="0.3">
      <c r="A20" s="2"/>
      <c r="B20" s="37" t="s">
        <v>17</v>
      </c>
      <c r="C20" s="9">
        <v>182</v>
      </c>
      <c r="D20" s="10">
        <v>106</v>
      </c>
      <c r="E20" s="11">
        <v>64</v>
      </c>
      <c r="F20" s="9">
        <v>122</v>
      </c>
      <c r="G20" s="10">
        <v>72</v>
      </c>
      <c r="H20" s="4">
        <v>57</v>
      </c>
      <c r="I20" s="9">
        <v>133</v>
      </c>
      <c r="J20" s="10">
        <v>64</v>
      </c>
      <c r="K20" s="4">
        <v>94</v>
      </c>
      <c r="L20" s="20">
        <v>31</v>
      </c>
      <c r="M20" s="10">
        <v>98</v>
      </c>
      <c r="N20" s="4">
        <v>74</v>
      </c>
      <c r="O20" s="42"/>
    </row>
    <row r="21" spans="1:24" x14ac:dyDescent="0.3">
      <c r="A21" s="2"/>
      <c r="B21" s="37" t="s">
        <v>18</v>
      </c>
      <c r="C21" s="9">
        <v>97</v>
      </c>
      <c r="D21" s="10">
        <v>56</v>
      </c>
      <c r="E21" s="11">
        <v>49</v>
      </c>
      <c r="F21" s="9">
        <v>75</v>
      </c>
      <c r="G21" s="10">
        <v>38</v>
      </c>
      <c r="H21" s="4">
        <v>35</v>
      </c>
      <c r="I21" s="9">
        <v>77</v>
      </c>
      <c r="J21" s="10">
        <v>27</v>
      </c>
      <c r="K21" s="4">
        <v>48</v>
      </c>
      <c r="L21" s="20">
        <v>26</v>
      </c>
      <c r="M21" s="10">
        <v>61</v>
      </c>
      <c r="N21" s="4">
        <v>48</v>
      </c>
      <c r="O21" s="42"/>
    </row>
    <row r="22" spans="1:24" x14ac:dyDescent="0.3">
      <c r="A22" s="2"/>
      <c r="B22" s="37" t="s">
        <v>19</v>
      </c>
      <c r="C22" s="9">
        <v>82</v>
      </c>
      <c r="D22" s="10">
        <v>53</v>
      </c>
      <c r="E22" s="11">
        <v>39</v>
      </c>
      <c r="F22" s="9">
        <v>55</v>
      </c>
      <c r="G22" s="10">
        <v>21</v>
      </c>
      <c r="H22" s="4">
        <v>31</v>
      </c>
      <c r="I22" s="9">
        <v>45</v>
      </c>
      <c r="J22" s="10">
        <v>31</v>
      </c>
      <c r="K22" s="4">
        <v>34</v>
      </c>
      <c r="L22" s="20">
        <v>32</v>
      </c>
      <c r="M22" s="10">
        <v>47</v>
      </c>
      <c r="N22" s="4">
        <v>29</v>
      </c>
      <c r="O22" s="42"/>
    </row>
    <row r="23" spans="1:24" x14ac:dyDescent="0.3">
      <c r="A23" s="2"/>
      <c r="B23" s="37" t="s">
        <v>24</v>
      </c>
      <c r="C23" s="9">
        <v>50</v>
      </c>
      <c r="D23" s="10">
        <v>30</v>
      </c>
      <c r="E23" s="11">
        <v>13</v>
      </c>
      <c r="F23" s="9">
        <v>33</v>
      </c>
      <c r="G23" s="10">
        <v>8</v>
      </c>
      <c r="H23" s="4">
        <v>29</v>
      </c>
      <c r="I23" s="9">
        <v>48</v>
      </c>
      <c r="J23" s="10">
        <v>18</v>
      </c>
      <c r="K23" s="4">
        <v>24</v>
      </c>
      <c r="L23" s="20">
        <v>14</v>
      </c>
      <c r="M23" s="10">
        <v>29</v>
      </c>
      <c r="N23" s="4">
        <v>24</v>
      </c>
      <c r="O23" s="42"/>
    </row>
    <row r="24" spans="1:24" x14ac:dyDescent="0.3">
      <c r="A24" s="2"/>
      <c r="B24" s="37" t="s">
        <v>20</v>
      </c>
      <c r="C24" s="9">
        <v>23</v>
      </c>
      <c r="D24" s="10">
        <v>22</v>
      </c>
      <c r="E24" s="11">
        <v>4</v>
      </c>
      <c r="F24" s="9">
        <v>13</v>
      </c>
      <c r="G24" s="10">
        <v>10</v>
      </c>
      <c r="H24" s="4">
        <v>9</v>
      </c>
      <c r="I24" s="9">
        <v>20</v>
      </c>
      <c r="J24" s="10">
        <v>18</v>
      </c>
      <c r="K24" s="4">
        <v>11</v>
      </c>
      <c r="L24" s="20">
        <v>7</v>
      </c>
      <c r="M24" s="10">
        <v>21</v>
      </c>
      <c r="N24" s="4">
        <v>19</v>
      </c>
      <c r="O24" s="42"/>
    </row>
    <row r="25" spans="1:24" x14ac:dyDescent="0.3">
      <c r="A25" s="2"/>
      <c r="B25" s="37" t="s">
        <v>21</v>
      </c>
      <c r="C25" s="9">
        <v>14</v>
      </c>
      <c r="D25" s="10">
        <v>10</v>
      </c>
      <c r="E25" s="11">
        <v>3</v>
      </c>
      <c r="F25" s="9">
        <v>15</v>
      </c>
      <c r="G25" s="10">
        <v>8</v>
      </c>
      <c r="H25" s="4">
        <v>1</v>
      </c>
      <c r="I25" s="9">
        <v>15</v>
      </c>
      <c r="J25" s="10">
        <v>12</v>
      </c>
      <c r="K25" s="4">
        <v>0</v>
      </c>
      <c r="L25" s="20">
        <v>5</v>
      </c>
      <c r="M25" s="10">
        <v>4</v>
      </c>
      <c r="N25" s="4">
        <v>8</v>
      </c>
      <c r="O25" s="42"/>
    </row>
    <row r="26" spans="1:24" ht="15" thickBot="1" x14ac:dyDescent="0.35">
      <c r="A26" s="2"/>
      <c r="B26" s="38" t="s">
        <v>22</v>
      </c>
      <c r="C26" s="16">
        <v>2</v>
      </c>
      <c r="D26" s="17">
        <v>4</v>
      </c>
      <c r="E26" s="18">
        <v>1</v>
      </c>
      <c r="F26" s="16">
        <v>3</v>
      </c>
      <c r="G26" s="17">
        <v>1</v>
      </c>
      <c r="H26" s="5">
        <v>0</v>
      </c>
      <c r="I26" s="16">
        <v>3</v>
      </c>
      <c r="J26" s="17">
        <v>1</v>
      </c>
      <c r="K26" s="5">
        <v>1</v>
      </c>
      <c r="L26" s="22">
        <v>1</v>
      </c>
      <c r="M26" s="17">
        <v>1</v>
      </c>
      <c r="N26" s="5">
        <v>2</v>
      </c>
      <c r="O26" s="42"/>
      <c r="Q26" s="76"/>
      <c r="R26" s="76">
        <v>1</v>
      </c>
      <c r="S26" s="76"/>
      <c r="T26" s="76">
        <v>2</v>
      </c>
      <c r="U26" s="77"/>
      <c r="V26" s="76">
        <v>3</v>
      </c>
      <c r="W26" s="76"/>
      <c r="X26" s="76" t="s">
        <v>93</v>
      </c>
    </row>
    <row r="27" spans="1:24" x14ac:dyDescent="0.3">
      <c r="Q27" s="76" t="s">
        <v>90</v>
      </c>
      <c r="R27" s="77">
        <f>C28+D28+E28</f>
        <v>5183</v>
      </c>
      <c r="S27" s="76"/>
      <c r="T27" s="77">
        <f>F28+G28+H28</f>
        <v>2873</v>
      </c>
      <c r="U27" s="76"/>
      <c r="V27" s="77">
        <f>I28+J28+K28</f>
        <v>3748</v>
      </c>
      <c r="W27" s="76"/>
      <c r="X27" s="77">
        <f>L28+M28+N28</f>
        <v>2338</v>
      </c>
    </row>
    <row r="28" spans="1:24" x14ac:dyDescent="0.3">
      <c r="C28" s="42">
        <f>SUM(C3:C26)</f>
        <v>2678</v>
      </c>
      <c r="D28" s="42">
        <f t="shared" ref="D28:N28" si="0">SUM(D3:D26)</f>
        <v>1662</v>
      </c>
      <c r="E28" s="42">
        <f t="shared" si="0"/>
        <v>843</v>
      </c>
      <c r="F28" s="42">
        <f t="shared" si="0"/>
        <v>1454</v>
      </c>
      <c r="G28" s="42">
        <f t="shared" si="0"/>
        <v>740</v>
      </c>
      <c r="H28" s="42">
        <f t="shared" si="0"/>
        <v>679</v>
      </c>
      <c r="I28" s="42">
        <f t="shared" si="0"/>
        <v>1827</v>
      </c>
      <c r="J28" s="42">
        <f t="shared" si="0"/>
        <v>949</v>
      </c>
      <c r="K28" s="42">
        <f t="shared" si="0"/>
        <v>972</v>
      </c>
      <c r="L28" s="42">
        <f t="shared" si="0"/>
        <v>460</v>
      </c>
      <c r="M28" s="42">
        <f t="shared" si="0"/>
        <v>1038</v>
      </c>
      <c r="N28" s="42">
        <f t="shared" si="0"/>
        <v>840</v>
      </c>
      <c r="Q28" s="76" t="s">
        <v>91</v>
      </c>
      <c r="R28" s="77">
        <f>F28+I28+L28</f>
        <v>3741</v>
      </c>
      <c r="S28" s="76"/>
      <c r="T28" s="77">
        <f>C28+J28+M28</f>
        <v>4665</v>
      </c>
      <c r="U28" s="76"/>
      <c r="V28" s="77">
        <f>D28+G28+N28</f>
        <v>3242</v>
      </c>
      <c r="W28" s="76"/>
      <c r="X28" s="77">
        <f>E28+H28+K28</f>
        <v>2494</v>
      </c>
    </row>
    <row r="29" spans="1:24" x14ac:dyDescent="0.3">
      <c r="E29" s="42"/>
      <c r="H29" s="42"/>
      <c r="K29" s="42"/>
      <c r="L29" s="42"/>
      <c r="M29" s="42"/>
      <c r="N29" s="42"/>
      <c r="Q29" s="76"/>
      <c r="R29" s="76"/>
      <c r="S29" s="76"/>
      <c r="T29" s="76"/>
      <c r="U29" s="76"/>
      <c r="V29" s="76"/>
      <c r="W29" s="76"/>
      <c r="X29" s="76"/>
    </row>
    <row r="30" spans="1:24" x14ac:dyDescent="0.3">
      <c r="Q30" s="76" t="s">
        <v>92</v>
      </c>
      <c r="R30" s="78">
        <f>SUM(R27:R28)</f>
        <v>8924</v>
      </c>
      <c r="S30" s="78"/>
      <c r="T30" s="78">
        <f t="shared" ref="T30:X30" si="1">SUM(T27:T28)</f>
        <v>7538</v>
      </c>
      <c r="U30" s="78"/>
      <c r="V30" s="79">
        <f t="shared" si="1"/>
        <v>6990</v>
      </c>
      <c r="W30" s="76"/>
      <c r="X30" s="79">
        <f t="shared" si="1"/>
        <v>4832</v>
      </c>
    </row>
    <row r="31" spans="1:24" x14ac:dyDescent="0.3">
      <c r="D31" s="42"/>
      <c r="E31" s="42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A872B-105D-4A5B-BD7E-8D059D6184AD}">
  <dimension ref="A1:AE56"/>
  <sheetViews>
    <sheetView zoomScale="72" workbookViewId="0">
      <selection activeCell="M41" sqref="M41"/>
    </sheetView>
  </sheetViews>
  <sheetFormatPr defaultRowHeight="14.4" x14ac:dyDescent="0.3"/>
  <cols>
    <col min="1" max="1" width="10.6640625" customWidth="1"/>
    <col min="24" max="24" width="12.109375" customWidth="1"/>
  </cols>
  <sheetData>
    <row r="1" spans="1:31" ht="18.600000000000001" thickBot="1" x14ac:dyDescent="0.4">
      <c r="A1" s="39" t="s">
        <v>25</v>
      </c>
      <c r="B1" s="1" t="s">
        <v>87</v>
      </c>
    </row>
    <row r="2" spans="1:31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6" t="s">
        <v>33</v>
      </c>
      <c r="F2" s="27" t="s">
        <v>29</v>
      </c>
      <c r="G2" s="28" t="s">
        <v>30</v>
      </c>
      <c r="H2" s="29" t="s">
        <v>34</v>
      </c>
      <c r="I2" s="73" t="s">
        <v>31</v>
      </c>
      <c r="J2" s="31" t="s">
        <v>32</v>
      </c>
      <c r="K2" s="32" t="s">
        <v>35</v>
      </c>
      <c r="L2" s="50" t="s">
        <v>38</v>
      </c>
      <c r="M2" s="34" t="s">
        <v>36</v>
      </c>
      <c r="N2" s="35" t="s">
        <v>37</v>
      </c>
      <c r="AE2" s="68" t="s">
        <v>88</v>
      </c>
    </row>
    <row r="3" spans="1:31" x14ac:dyDescent="0.3">
      <c r="A3" s="41" t="s">
        <v>40</v>
      </c>
      <c r="B3" s="36" t="s">
        <v>1</v>
      </c>
      <c r="C3" s="6">
        <v>3</v>
      </c>
      <c r="D3" s="8">
        <v>1</v>
      </c>
      <c r="E3" s="7">
        <v>0</v>
      </c>
      <c r="F3" s="6">
        <v>6</v>
      </c>
      <c r="G3" s="8">
        <v>1</v>
      </c>
      <c r="H3" s="3">
        <v>4</v>
      </c>
      <c r="I3" s="19">
        <v>0</v>
      </c>
      <c r="J3" s="8">
        <v>0</v>
      </c>
      <c r="K3" s="3">
        <v>0</v>
      </c>
      <c r="L3" s="6">
        <v>0</v>
      </c>
      <c r="M3" s="8">
        <v>2</v>
      </c>
      <c r="N3" s="3">
        <v>0</v>
      </c>
      <c r="X3" s="42"/>
      <c r="Z3" s="69"/>
      <c r="AA3" s="69"/>
      <c r="AE3" s="8">
        <v>0</v>
      </c>
    </row>
    <row r="4" spans="1:31" x14ac:dyDescent="0.3">
      <c r="A4" s="2"/>
      <c r="B4" s="37" t="s">
        <v>2</v>
      </c>
      <c r="C4" s="9">
        <v>3</v>
      </c>
      <c r="D4" s="10">
        <v>1</v>
      </c>
      <c r="E4" s="11">
        <v>0</v>
      </c>
      <c r="F4" s="9">
        <v>5</v>
      </c>
      <c r="G4" s="10">
        <v>1</v>
      </c>
      <c r="H4" s="4">
        <v>2</v>
      </c>
      <c r="I4" s="20">
        <v>0</v>
      </c>
      <c r="J4" s="10">
        <v>0</v>
      </c>
      <c r="K4" s="4">
        <v>0</v>
      </c>
      <c r="L4" s="9">
        <v>1</v>
      </c>
      <c r="M4" s="10">
        <v>2</v>
      </c>
      <c r="N4" s="4">
        <v>0</v>
      </c>
      <c r="X4" s="42"/>
      <c r="Z4" s="69"/>
      <c r="AA4" s="69"/>
      <c r="AE4" s="10">
        <v>0</v>
      </c>
    </row>
    <row r="5" spans="1:31" x14ac:dyDescent="0.3">
      <c r="A5" s="2"/>
      <c r="B5" s="37" t="s">
        <v>3</v>
      </c>
      <c r="C5" s="9">
        <v>1</v>
      </c>
      <c r="D5" s="10">
        <v>0</v>
      </c>
      <c r="E5" s="11">
        <v>0</v>
      </c>
      <c r="F5" s="9">
        <v>1</v>
      </c>
      <c r="G5" s="10">
        <v>0</v>
      </c>
      <c r="H5" s="4">
        <v>2</v>
      </c>
      <c r="I5" s="20">
        <v>0</v>
      </c>
      <c r="J5" s="10">
        <v>0</v>
      </c>
      <c r="K5" s="4">
        <v>0</v>
      </c>
      <c r="L5" s="9">
        <v>0</v>
      </c>
      <c r="M5" s="10">
        <v>0</v>
      </c>
      <c r="N5" s="4">
        <v>0</v>
      </c>
      <c r="X5" s="42"/>
      <c r="Z5" s="69"/>
      <c r="AA5" s="69"/>
      <c r="AE5" s="10">
        <v>0</v>
      </c>
    </row>
    <row r="6" spans="1:31" x14ac:dyDescent="0.3">
      <c r="A6" s="2"/>
      <c r="B6" s="37" t="s">
        <v>4</v>
      </c>
      <c r="C6" s="9">
        <v>5</v>
      </c>
      <c r="D6" s="10">
        <v>1</v>
      </c>
      <c r="E6" s="11">
        <v>2</v>
      </c>
      <c r="F6" s="9">
        <v>6</v>
      </c>
      <c r="G6" s="10">
        <v>0</v>
      </c>
      <c r="H6" s="4">
        <v>4</v>
      </c>
      <c r="I6" s="20">
        <v>0</v>
      </c>
      <c r="J6" s="10">
        <v>0</v>
      </c>
      <c r="K6" s="4">
        <v>0</v>
      </c>
      <c r="L6" s="9">
        <v>2</v>
      </c>
      <c r="M6" s="10">
        <v>8</v>
      </c>
      <c r="N6" s="4">
        <v>0</v>
      </c>
      <c r="X6" s="42"/>
      <c r="Z6" s="69"/>
      <c r="AA6" s="69"/>
      <c r="AE6" s="10">
        <v>0</v>
      </c>
    </row>
    <row r="7" spans="1:31" x14ac:dyDescent="0.3">
      <c r="A7" s="2"/>
      <c r="B7" s="37" t="s">
        <v>5</v>
      </c>
      <c r="C7" s="9">
        <v>14</v>
      </c>
      <c r="D7" s="10">
        <v>10</v>
      </c>
      <c r="E7" s="11">
        <v>5</v>
      </c>
      <c r="F7" s="9">
        <v>12</v>
      </c>
      <c r="G7" s="10">
        <v>1</v>
      </c>
      <c r="H7" s="4">
        <v>20</v>
      </c>
      <c r="I7" s="20">
        <v>0</v>
      </c>
      <c r="J7" s="10">
        <v>0</v>
      </c>
      <c r="K7" s="4">
        <v>0</v>
      </c>
      <c r="L7" s="9">
        <v>7</v>
      </c>
      <c r="M7" s="10">
        <v>28</v>
      </c>
      <c r="N7" s="4">
        <v>4</v>
      </c>
      <c r="X7" s="42"/>
      <c r="Z7" s="69"/>
      <c r="AA7" s="69"/>
      <c r="AE7" s="10">
        <v>0</v>
      </c>
    </row>
    <row r="8" spans="1:31" x14ac:dyDescent="0.3">
      <c r="A8" s="2"/>
      <c r="B8" s="37" t="s">
        <v>6</v>
      </c>
      <c r="C8" s="9">
        <v>101</v>
      </c>
      <c r="D8" s="10">
        <v>51</v>
      </c>
      <c r="E8" s="11">
        <v>22</v>
      </c>
      <c r="F8" s="9">
        <v>68</v>
      </c>
      <c r="G8" s="10">
        <v>26</v>
      </c>
      <c r="H8" s="4">
        <v>66</v>
      </c>
      <c r="I8" s="20">
        <v>3</v>
      </c>
      <c r="J8" s="10">
        <v>1</v>
      </c>
      <c r="K8" s="4">
        <v>0</v>
      </c>
      <c r="L8" s="9">
        <v>42</v>
      </c>
      <c r="M8" s="10">
        <v>122</v>
      </c>
      <c r="N8" s="4">
        <v>42</v>
      </c>
      <c r="X8" s="42"/>
      <c r="Z8" s="69"/>
      <c r="AA8" s="69"/>
      <c r="AE8" s="10">
        <v>13</v>
      </c>
    </row>
    <row r="9" spans="1:31" x14ac:dyDescent="0.3">
      <c r="A9" s="2"/>
      <c r="B9" s="37" t="s">
        <v>7</v>
      </c>
      <c r="C9" s="9">
        <v>152</v>
      </c>
      <c r="D9" s="10">
        <v>71</v>
      </c>
      <c r="E9" s="11">
        <v>34</v>
      </c>
      <c r="F9" s="9">
        <v>127</v>
      </c>
      <c r="G9" s="10">
        <v>41</v>
      </c>
      <c r="H9" s="4">
        <v>137</v>
      </c>
      <c r="I9" s="20">
        <v>4</v>
      </c>
      <c r="J9" s="10">
        <v>2</v>
      </c>
      <c r="K9" s="4">
        <v>1</v>
      </c>
      <c r="L9" s="9">
        <v>74</v>
      </c>
      <c r="M9" s="10">
        <v>133</v>
      </c>
      <c r="N9" s="4">
        <v>28</v>
      </c>
      <c r="X9" s="42"/>
      <c r="Z9" s="69"/>
      <c r="AA9" s="69"/>
      <c r="AE9" s="10">
        <v>19</v>
      </c>
    </row>
    <row r="10" spans="1:31" x14ac:dyDescent="0.3">
      <c r="A10" s="2"/>
      <c r="B10" s="37" t="s">
        <v>8</v>
      </c>
      <c r="C10" s="9">
        <v>175</v>
      </c>
      <c r="D10" s="10">
        <v>95</v>
      </c>
      <c r="E10" s="11">
        <v>47</v>
      </c>
      <c r="F10" s="9">
        <v>184</v>
      </c>
      <c r="G10" s="10">
        <v>39</v>
      </c>
      <c r="H10" s="4">
        <v>192</v>
      </c>
      <c r="I10" s="20">
        <v>6</v>
      </c>
      <c r="J10" s="10">
        <v>2</v>
      </c>
      <c r="K10" s="4">
        <v>4</v>
      </c>
      <c r="L10" s="9">
        <v>128</v>
      </c>
      <c r="M10" s="10">
        <v>170</v>
      </c>
      <c r="N10" s="4">
        <v>48</v>
      </c>
      <c r="X10" s="42"/>
      <c r="Z10" s="69"/>
      <c r="AA10" s="69"/>
      <c r="AE10" s="10">
        <v>23</v>
      </c>
    </row>
    <row r="11" spans="1:31" x14ac:dyDescent="0.3">
      <c r="A11" s="2"/>
      <c r="B11" s="37" t="s">
        <v>9</v>
      </c>
      <c r="C11" s="9">
        <v>136</v>
      </c>
      <c r="D11" s="10">
        <v>80</v>
      </c>
      <c r="E11" s="11">
        <v>40</v>
      </c>
      <c r="F11" s="9">
        <v>173</v>
      </c>
      <c r="G11" s="10">
        <v>27</v>
      </c>
      <c r="H11" s="4">
        <v>201</v>
      </c>
      <c r="I11" s="20">
        <v>3</v>
      </c>
      <c r="J11" s="10">
        <v>5</v>
      </c>
      <c r="K11" s="4">
        <v>1</v>
      </c>
      <c r="L11" s="9">
        <v>144</v>
      </c>
      <c r="M11" s="10">
        <v>138</v>
      </c>
      <c r="N11" s="4">
        <v>32</v>
      </c>
      <c r="X11" s="42"/>
      <c r="Z11" s="69"/>
      <c r="AA11" s="69"/>
      <c r="AE11" s="10">
        <v>35</v>
      </c>
    </row>
    <row r="12" spans="1:31" x14ac:dyDescent="0.3">
      <c r="A12" s="2"/>
      <c r="B12" s="37" t="s">
        <v>10</v>
      </c>
      <c r="C12" s="9">
        <v>135</v>
      </c>
      <c r="D12" s="10">
        <v>94</v>
      </c>
      <c r="E12" s="11">
        <v>46</v>
      </c>
      <c r="F12" s="9">
        <v>177</v>
      </c>
      <c r="G12" s="10">
        <v>39</v>
      </c>
      <c r="H12" s="4">
        <v>231</v>
      </c>
      <c r="I12" s="20">
        <v>3</v>
      </c>
      <c r="J12" s="10">
        <v>6</v>
      </c>
      <c r="K12" s="4">
        <v>3</v>
      </c>
      <c r="L12" s="9">
        <v>141</v>
      </c>
      <c r="M12" s="10">
        <v>110</v>
      </c>
      <c r="N12" s="4">
        <v>44</v>
      </c>
      <c r="X12" s="42"/>
      <c r="Z12" s="69"/>
      <c r="AA12" s="69"/>
      <c r="AE12" s="10">
        <v>33</v>
      </c>
    </row>
    <row r="13" spans="1:31" x14ac:dyDescent="0.3">
      <c r="A13" s="2"/>
      <c r="B13" s="37" t="s">
        <v>11</v>
      </c>
      <c r="C13" s="12">
        <v>138</v>
      </c>
      <c r="D13" s="14">
        <v>96</v>
      </c>
      <c r="E13" s="15">
        <v>35</v>
      </c>
      <c r="F13" s="9">
        <v>171</v>
      </c>
      <c r="G13" s="10">
        <v>54</v>
      </c>
      <c r="H13" s="4">
        <v>250</v>
      </c>
      <c r="I13" s="21">
        <v>3</v>
      </c>
      <c r="J13" s="14">
        <v>6</v>
      </c>
      <c r="K13" s="13">
        <v>3</v>
      </c>
      <c r="L13" s="12">
        <v>134</v>
      </c>
      <c r="M13" s="14">
        <v>103</v>
      </c>
      <c r="N13" s="13">
        <v>39</v>
      </c>
      <c r="X13" s="42"/>
      <c r="Z13" s="69"/>
      <c r="AA13" s="69"/>
      <c r="AE13" s="10">
        <v>31</v>
      </c>
    </row>
    <row r="14" spans="1:31" x14ac:dyDescent="0.3">
      <c r="A14" s="2"/>
      <c r="B14" s="37" t="s">
        <v>12</v>
      </c>
      <c r="C14" s="12">
        <v>119</v>
      </c>
      <c r="D14" s="14">
        <v>72</v>
      </c>
      <c r="E14" s="15">
        <v>38</v>
      </c>
      <c r="F14" s="12">
        <v>180</v>
      </c>
      <c r="G14" s="14">
        <v>45</v>
      </c>
      <c r="H14" s="13">
        <v>184</v>
      </c>
      <c r="I14" s="21">
        <v>2</v>
      </c>
      <c r="J14" s="14">
        <v>4</v>
      </c>
      <c r="K14" s="13">
        <v>2</v>
      </c>
      <c r="L14" s="12">
        <v>159</v>
      </c>
      <c r="M14" s="14">
        <v>122</v>
      </c>
      <c r="N14" s="13">
        <v>21</v>
      </c>
      <c r="X14" s="42"/>
      <c r="Z14" s="69"/>
      <c r="AA14" s="69"/>
      <c r="AE14" s="14">
        <v>28</v>
      </c>
    </row>
    <row r="15" spans="1:31" x14ac:dyDescent="0.3">
      <c r="A15" s="2"/>
      <c r="B15" s="37" t="s">
        <v>23</v>
      </c>
      <c r="C15" s="12">
        <v>101</v>
      </c>
      <c r="D15" s="14">
        <v>74</v>
      </c>
      <c r="E15" s="15">
        <v>69</v>
      </c>
      <c r="F15" s="12">
        <v>166</v>
      </c>
      <c r="G15" s="14">
        <v>38</v>
      </c>
      <c r="H15" s="13">
        <v>157</v>
      </c>
      <c r="I15" s="21">
        <v>1</v>
      </c>
      <c r="J15" s="14">
        <v>1</v>
      </c>
      <c r="K15" s="13">
        <v>1</v>
      </c>
      <c r="L15" s="12">
        <v>108</v>
      </c>
      <c r="M15" s="14">
        <v>98</v>
      </c>
      <c r="N15" s="13">
        <v>21</v>
      </c>
      <c r="X15" s="42"/>
      <c r="Z15" s="69"/>
      <c r="AA15" s="69"/>
      <c r="AE15" s="14">
        <v>20</v>
      </c>
    </row>
    <row r="16" spans="1:31" x14ac:dyDescent="0.3">
      <c r="A16" s="2"/>
      <c r="B16" s="37" t="s">
        <v>13</v>
      </c>
      <c r="C16" s="12">
        <v>132</v>
      </c>
      <c r="D16" s="14">
        <v>63</v>
      </c>
      <c r="E16" s="15">
        <v>41</v>
      </c>
      <c r="F16" s="12">
        <v>209</v>
      </c>
      <c r="G16" s="14">
        <v>53</v>
      </c>
      <c r="H16" s="13">
        <v>185</v>
      </c>
      <c r="I16" s="21">
        <v>5</v>
      </c>
      <c r="J16" s="14">
        <v>2</v>
      </c>
      <c r="K16" s="13">
        <v>2</v>
      </c>
      <c r="L16" s="12">
        <v>115</v>
      </c>
      <c r="M16" s="14">
        <v>113</v>
      </c>
      <c r="N16" s="13">
        <v>25</v>
      </c>
      <c r="X16" s="42"/>
      <c r="Z16" s="69"/>
      <c r="AA16" s="69"/>
      <c r="AE16" s="14">
        <v>27</v>
      </c>
    </row>
    <row r="17" spans="1:31" x14ac:dyDescent="0.3">
      <c r="A17" s="2"/>
      <c r="B17" s="37" t="s">
        <v>14</v>
      </c>
      <c r="C17" s="12">
        <v>163</v>
      </c>
      <c r="D17" s="14">
        <v>101</v>
      </c>
      <c r="E17" s="15">
        <v>61</v>
      </c>
      <c r="F17" s="12">
        <v>268</v>
      </c>
      <c r="G17" s="14">
        <v>72</v>
      </c>
      <c r="H17" s="13">
        <v>280</v>
      </c>
      <c r="I17" s="21">
        <v>2</v>
      </c>
      <c r="J17" s="14">
        <v>1</v>
      </c>
      <c r="K17" s="13">
        <v>1</v>
      </c>
      <c r="L17" s="12">
        <v>153</v>
      </c>
      <c r="M17" s="14">
        <v>148</v>
      </c>
      <c r="N17" s="13">
        <v>22</v>
      </c>
      <c r="X17" s="42"/>
      <c r="Z17" s="69"/>
      <c r="AA17" s="69"/>
      <c r="AE17" s="14">
        <v>41</v>
      </c>
    </row>
    <row r="18" spans="1:31" x14ac:dyDescent="0.3">
      <c r="A18" s="2"/>
      <c r="B18" s="37" t="s">
        <v>15</v>
      </c>
      <c r="C18" s="12">
        <v>172</v>
      </c>
      <c r="D18" s="14">
        <v>112</v>
      </c>
      <c r="E18" s="15">
        <v>62</v>
      </c>
      <c r="F18" s="12">
        <v>208</v>
      </c>
      <c r="G18" s="14">
        <v>55</v>
      </c>
      <c r="H18" s="13">
        <v>275</v>
      </c>
      <c r="I18" s="21">
        <v>3</v>
      </c>
      <c r="J18" s="14">
        <v>3</v>
      </c>
      <c r="K18" s="13">
        <v>2</v>
      </c>
      <c r="L18" s="12">
        <v>98</v>
      </c>
      <c r="M18" s="14">
        <v>139</v>
      </c>
      <c r="N18" s="13">
        <v>38</v>
      </c>
      <c r="X18" s="42"/>
      <c r="Z18" s="69"/>
      <c r="AA18" s="69"/>
      <c r="AE18" s="14">
        <v>28</v>
      </c>
    </row>
    <row r="19" spans="1:31" x14ac:dyDescent="0.3">
      <c r="A19" s="2"/>
      <c r="B19" s="37" t="s">
        <v>16</v>
      </c>
      <c r="C19" s="9">
        <v>135</v>
      </c>
      <c r="D19" s="10">
        <v>121</v>
      </c>
      <c r="E19" s="11">
        <v>52</v>
      </c>
      <c r="F19" s="9">
        <v>216</v>
      </c>
      <c r="G19" s="10">
        <v>60</v>
      </c>
      <c r="H19" s="4">
        <v>260</v>
      </c>
      <c r="I19" s="20">
        <v>3</v>
      </c>
      <c r="J19" s="10">
        <v>3</v>
      </c>
      <c r="K19" s="4">
        <v>1</v>
      </c>
      <c r="L19" s="9">
        <v>71</v>
      </c>
      <c r="M19" s="10">
        <v>105</v>
      </c>
      <c r="N19" s="4">
        <v>36</v>
      </c>
      <c r="X19" s="42"/>
      <c r="Z19" s="69"/>
      <c r="AA19" s="69"/>
      <c r="AE19" s="10">
        <v>30</v>
      </c>
    </row>
    <row r="20" spans="1:31" x14ac:dyDescent="0.3">
      <c r="A20" s="2"/>
      <c r="B20" s="37" t="s">
        <v>17</v>
      </c>
      <c r="C20" s="9">
        <v>102</v>
      </c>
      <c r="D20" s="10">
        <v>97</v>
      </c>
      <c r="E20" s="11">
        <v>47</v>
      </c>
      <c r="F20" s="9">
        <v>171</v>
      </c>
      <c r="G20" s="10">
        <v>49</v>
      </c>
      <c r="H20" s="4">
        <v>211</v>
      </c>
      <c r="I20" s="20">
        <v>1</v>
      </c>
      <c r="J20" s="10">
        <v>1</v>
      </c>
      <c r="K20" s="4">
        <v>1</v>
      </c>
      <c r="L20" s="9">
        <v>68</v>
      </c>
      <c r="M20" s="10">
        <v>104</v>
      </c>
      <c r="N20" s="4">
        <v>31</v>
      </c>
      <c r="X20" s="42"/>
      <c r="Z20" s="69"/>
      <c r="AA20" s="69"/>
      <c r="AE20" s="10">
        <v>33</v>
      </c>
    </row>
    <row r="21" spans="1:31" x14ac:dyDescent="0.3">
      <c r="A21" s="2"/>
      <c r="B21" s="37" t="s">
        <v>18</v>
      </c>
      <c r="C21" s="9">
        <v>98</v>
      </c>
      <c r="D21" s="10">
        <v>45</v>
      </c>
      <c r="E21" s="11">
        <v>38</v>
      </c>
      <c r="F21" s="9">
        <v>109</v>
      </c>
      <c r="G21" s="10">
        <v>36</v>
      </c>
      <c r="H21" s="4">
        <v>131</v>
      </c>
      <c r="I21" s="20">
        <v>3</v>
      </c>
      <c r="J21" s="10">
        <v>2</v>
      </c>
      <c r="K21" s="4">
        <v>1</v>
      </c>
      <c r="L21" s="9">
        <v>64</v>
      </c>
      <c r="M21" s="10">
        <v>93</v>
      </c>
      <c r="N21" s="4">
        <v>14</v>
      </c>
      <c r="X21" s="42"/>
      <c r="Z21" s="69"/>
      <c r="AA21" s="69"/>
      <c r="AE21" s="10">
        <v>19</v>
      </c>
    </row>
    <row r="22" spans="1:31" x14ac:dyDescent="0.3">
      <c r="A22" s="2"/>
      <c r="B22" s="37" t="s">
        <v>19</v>
      </c>
      <c r="C22" s="9">
        <v>69</v>
      </c>
      <c r="D22" s="10">
        <v>33</v>
      </c>
      <c r="E22" s="11">
        <v>24</v>
      </c>
      <c r="F22" s="9">
        <v>89</v>
      </c>
      <c r="G22" s="10">
        <v>29</v>
      </c>
      <c r="H22" s="4">
        <v>118</v>
      </c>
      <c r="I22" s="20">
        <v>0</v>
      </c>
      <c r="J22" s="10">
        <v>3</v>
      </c>
      <c r="K22" s="4">
        <v>0</v>
      </c>
      <c r="L22" s="9">
        <v>59</v>
      </c>
      <c r="M22" s="10">
        <v>36</v>
      </c>
      <c r="N22" s="4">
        <v>10</v>
      </c>
      <c r="X22" s="42"/>
      <c r="Z22" s="69"/>
      <c r="AA22" s="69"/>
      <c r="AE22" s="10">
        <v>18</v>
      </c>
    </row>
    <row r="23" spans="1:31" x14ac:dyDescent="0.3">
      <c r="A23" s="2"/>
      <c r="B23" s="37" t="s">
        <v>24</v>
      </c>
      <c r="C23" s="9">
        <v>49</v>
      </c>
      <c r="D23" s="10">
        <v>11</v>
      </c>
      <c r="E23" s="11">
        <v>17</v>
      </c>
      <c r="F23" s="9">
        <v>52</v>
      </c>
      <c r="G23" s="10">
        <v>11</v>
      </c>
      <c r="H23" s="4">
        <v>72</v>
      </c>
      <c r="I23" s="20">
        <v>0</v>
      </c>
      <c r="J23" s="10">
        <v>1</v>
      </c>
      <c r="K23" s="4">
        <v>0</v>
      </c>
      <c r="L23" s="9">
        <v>36</v>
      </c>
      <c r="M23" s="10">
        <v>42</v>
      </c>
      <c r="N23" s="4">
        <v>3</v>
      </c>
      <c r="X23" s="42"/>
      <c r="Z23" s="69"/>
      <c r="AA23" s="69"/>
      <c r="AE23" s="10">
        <v>2</v>
      </c>
    </row>
    <row r="24" spans="1:31" x14ac:dyDescent="0.3">
      <c r="A24" s="2"/>
      <c r="B24" s="37" t="s">
        <v>20</v>
      </c>
      <c r="C24" s="9">
        <v>7</v>
      </c>
      <c r="D24" s="10">
        <v>6</v>
      </c>
      <c r="E24" s="11">
        <v>16</v>
      </c>
      <c r="F24" s="9">
        <v>13</v>
      </c>
      <c r="G24" s="10">
        <v>1</v>
      </c>
      <c r="H24" s="4">
        <v>3</v>
      </c>
      <c r="I24" s="20">
        <v>0</v>
      </c>
      <c r="J24" s="10">
        <v>1</v>
      </c>
      <c r="K24" s="4">
        <v>0</v>
      </c>
      <c r="L24" s="9">
        <v>5</v>
      </c>
      <c r="M24" s="10">
        <v>6</v>
      </c>
      <c r="N24" s="4">
        <v>2</v>
      </c>
      <c r="X24" s="42"/>
      <c r="Z24" s="69"/>
      <c r="AA24" s="69"/>
      <c r="AE24" s="10">
        <v>0</v>
      </c>
    </row>
    <row r="25" spans="1:31" x14ac:dyDescent="0.3">
      <c r="A25" s="2"/>
      <c r="B25" s="37" t="s">
        <v>21</v>
      </c>
      <c r="C25" s="9">
        <v>20</v>
      </c>
      <c r="D25" s="10">
        <v>4</v>
      </c>
      <c r="E25" s="11">
        <v>11</v>
      </c>
      <c r="F25" s="9">
        <v>19</v>
      </c>
      <c r="G25" s="10">
        <v>1</v>
      </c>
      <c r="H25" s="4">
        <v>12</v>
      </c>
      <c r="I25" s="20">
        <v>0</v>
      </c>
      <c r="J25" s="10">
        <v>0</v>
      </c>
      <c r="K25" s="4">
        <v>0</v>
      </c>
      <c r="L25" s="9">
        <v>6</v>
      </c>
      <c r="M25" s="10">
        <v>9</v>
      </c>
      <c r="N25" s="4">
        <v>4</v>
      </c>
      <c r="X25" s="42"/>
      <c r="Z25" s="69"/>
      <c r="AA25" s="69"/>
      <c r="AE25" s="10">
        <v>0</v>
      </c>
    </row>
    <row r="26" spans="1:31" ht="15" thickBot="1" x14ac:dyDescent="0.35">
      <c r="A26" s="2"/>
      <c r="B26" s="38" t="s">
        <v>22</v>
      </c>
      <c r="C26" s="16">
        <v>10</v>
      </c>
      <c r="D26" s="17">
        <v>0</v>
      </c>
      <c r="E26" s="18">
        <v>2</v>
      </c>
      <c r="F26" s="16">
        <v>8</v>
      </c>
      <c r="G26" s="17">
        <v>0</v>
      </c>
      <c r="H26" s="5">
        <v>1</v>
      </c>
      <c r="I26" s="22">
        <v>1</v>
      </c>
      <c r="J26" s="17">
        <v>0</v>
      </c>
      <c r="K26" s="5">
        <v>0</v>
      </c>
      <c r="L26" s="16">
        <v>3</v>
      </c>
      <c r="M26" s="17">
        <v>2</v>
      </c>
      <c r="N26" s="5">
        <v>0</v>
      </c>
      <c r="Q26" s="76"/>
      <c r="R26" s="76">
        <v>1</v>
      </c>
      <c r="S26" s="76"/>
      <c r="T26" s="76">
        <v>2</v>
      </c>
      <c r="U26" s="77"/>
      <c r="V26" s="76">
        <v>3</v>
      </c>
      <c r="W26" s="76"/>
      <c r="X26" s="76">
        <v>4</v>
      </c>
      <c r="Y26" s="80"/>
      <c r="Z26" s="81"/>
      <c r="AA26" s="69"/>
      <c r="AE26" s="17">
        <v>0</v>
      </c>
    </row>
    <row r="27" spans="1:31" x14ac:dyDescent="0.3">
      <c r="Q27" s="76" t="s">
        <v>90</v>
      </c>
      <c r="R27" s="77">
        <f>C28+D28+E28</f>
        <v>3988</v>
      </c>
      <c r="S27" s="76"/>
      <c r="T27" s="77">
        <f>F28+G28+H28</f>
        <v>6315</v>
      </c>
      <c r="U27" s="76"/>
      <c r="V27" s="77">
        <f>I28+J28+K28</f>
        <v>110</v>
      </c>
      <c r="W27" s="76"/>
      <c r="X27" s="77">
        <f>L28+M28+N28</f>
        <v>3915</v>
      </c>
      <c r="Y27" s="82"/>
      <c r="Z27" s="80"/>
    </row>
    <row r="28" spans="1:31" x14ac:dyDescent="0.3">
      <c r="C28" s="42">
        <f>SUM(C3:C26)</f>
        <v>2040</v>
      </c>
      <c r="D28" s="42">
        <f t="shared" ref="D28:N28" si="0">SUM(D3:D26)</f>
        <v>1239</v>
      </c>
      <c r="E28" s="42">
        <f t="shared" si="0"/>
        <v>709</v>
      </c>
      <c r="F28" s="42">
        <f t="shared" si="0"/>
        <v>2638</v>
      </c>
      <c r="G28" s="42">
        <f t="shared" si="0"/>
        <v>679</v>
      </c>
      <c r="H28" s="42">
        <f t="shared" si="0"/>
        <v>2998</v>
      </c>
      <c r="I28" s="42">
        <f t="shared" si="0"/>
        <v>43</v>
      </c>
      <c r="J28" s="42">
        <f t="shared" si="0"/>
        <v>44</v>
      </c>
      <c r="K28" s="42">
        <f t="shared" si="0"/>
        <v>23</v>
      </c>
      <c r="L28" s="42">
        <f t="shared" si="0"/>
        <v>1618</v>
      </c>
      <c r="M28" s="42">
        <f t="shared" si="0"/>
        <v>1833</v>
      </c>
      <c r="N28" s="42">
        <f t="shared" si="0"/>
        <v>464</v>
      </c>
      <c r="O28" s="42"/>
      <c r="Q28" s="76" t="s">
        <v>91</v>
      </c>
      <c r="R28" s="77">
        <f>F28+I28+L28</f>
        <v>4299</v>
      </c>
      <c r="S28" s="76"/>
      <c r="T28" s="77">
        <f>C28+J28+M28</f>
        <v>3917</v>
      </c>
      <c r="U28" s="76"/>
      <c r="V28" s="77">
        <f>D28+G28+N28</f>
        <v>2382</v>
      </c>
      <c r="W28" s="76"/>
      <c r="X28" s="77">
        <f>E28+H28+K28</f>
        <v>3730</v>
      </c>
      <c r="Y28" s="82"/>
      <c r="Z28" s="80"/>
      <c r="AE28" s="42">
        <f>SUM(AE3:AE26)</f>
        <v>400</v>
      </c>
    </row>
    <row r="29" spans="1:31" ht="15" thickBot="1" x14ac:dyDescent="0.35">
      <c r="L29" s="42"/>
      <c r="N29" s="42"/>
      <c r="Q29" s="76"/>
      <c r="R29" s="76"/>
      <c r="S29" s="76"/>
      <c r="T29" s="76"/>
      <c r="U29" s="76"/>
      <c r="V29" s="76"/>
      <c r="W29" s="76"/>
      <c r="X29" s="76"/>
      <c r="Y29" s="80"/>
      <c r="Z29" s="80"/>
    </row>
    <row r="30" spans="1:31" ht="15" thickBot="1" x14ac:dyDescent="0.35">
      <c r="B30" s="23" t="s">
        <v>0</v>
      </c>
      <c r="C30" s="67" t="s">
        <v>76</v>
      </c>
      <c r="D30" s="51" t="s">
        <v>77</v>
      </c>
      <c r="E30" s="65" t="s">
        <v>81</v>
      </c>
      <c r="F30" s="29" t="s">
        <v>83</v>
      </c>
      <c r="G30" s="61" t="s">
        <v>85</v>
      </c>
      <c r="L30" s="42"/>
      <c r="N30" s="42"/>
      <c r="Q30" s="76" t="s">
        <v>92</v>
      </c>
      <c r="R30" s="78">
        <f>SUM(R27:R28)</f>
        <v>8287</v>
      </c>
      <c r="S30" s="78"/>
      <c r="T30" s="78">
        <f t="shared" ref="T30:X30" si="1">SUM(T27:T28)</f>
        <v>10232</v>
      </c>
      <c r="U30" s="78"/>
      <c r="V30" s="79">
        <f t="shared" si="1"/>
        <v>2492</v>
      </c>
      <c r="W30" s="76"/>
      <c r="X30" s="79">
        <f t="shared" si="1"/>
        <v>7645</v>
      </c>
      <c r="Y30" s="83"/>
      <c r="Z30" s="80"/>
    </row>
    <row r="31" spans="1:31" x14ac:dyDescent="0.3">
      <c r="B31" s="36" t="s">
        <v>1</v>
      </c>
      <c r="C31" s="66">
        <v>2</v>
      </c>
      <c r="D31" s="3">
        <v>3</v>
      </c>
      <c r="E31" s="66">
        <v>2</v>
      </c>
      <c r="F31" s="3">
        <v>0</v>
      </c>
      <c r="G31" s="62">
        <v>9</v>
      </c>
      <c r="L31" s="42"/>
      <c r="N31" s="42"/>
    </row>
    <row r="32" spans="1:31" x14ac:dyDescent="0.3">
      <c r="B32" s="37" t="s">
        <v>2</v>
      </c>
      <c r="C32" s="66">
        <v>1</v>
      </c>
      <c r="D32" s="3">
        <v>4</v>
      </c>
      <c r="E32" s="66">
        <v>2</v>
      </c>
      <c r="F32" s="3">
        <v>0</v>
      </c>
      <c r="G32" s="63">
        <v>6</v>
      </c>
      <c r="L32" s="42"/>
      <c r="N32" s="42"/>
    </row>
    <row r="33" spans="2:22" x14ac:dyDescent="0.3">
      <c r="B33" s="37" t="s">
        <v>3</v>
      </c>
      <c r="C33" s="66">
        <v>0</v>
      </c>
      <c r="D33" s="3">
        <v>1</v>
      </c>
      <c r="E33" s="66">
        <v>0</v>
      </c>
      <c r="F33" s="3">
        <v>0</v>
      </c>
      <c r="G33" s="63">
        <v>3</v>
      </c>
      <c r="L33" s="42"/>
      <c r="N33" s="42"/>
      <c r="Q33" s="76"/>
      <c r="R33" s="76">
        <v>2</v>
      </c>
      <c r="S33" s="76"/>
      <c r="T33" s="76">
        <v>5</v>
      </c>
      <c r="U33" s="77"/>
      <c r="V33" s="76">
        <v>6</v>
      </c>
    </row>
    <row r="34" spans="2:22" x14ac:dyDescent="0.3">
      <c r="B34" s="37" t="s">
        <v>4</v>
      </c>
      <c r="C34" s="66">
        <v>6</v>
      </c>
      <c r="D34" s="3">
        <v>7</v>
      </c>
      <c r="E34" s="66">
        <v>1</v>
      </c>
      <c r="F34" s="3">
        <v>0</v>
      </c>
      <c r="G34" s="63">
        <v>9</v>
      </c>
      <c r="L34" s="42"/>
      <c r="N34" s="42"/>
      <c r="Q34" s="76" t="s">
        <v>90</v>
      </c>
      <c r="R34" s="77">
        <f>C56+D56</f>
        <v>4317</v>
      </c>
      <c r="S34" s="76"/>
      <c r="T34" s="77">
        <f>E56+F56</f>
        <v>986</v>
      </c>
      <c r="U34" s="76"/>
      <c r="V34" s="77">
        <f>G56</f>
        <v>5457</v>
      </c>
    </row>
    <row r="35" spans="2:22" x14ac:dyDescent="0.3">
      <c r="B35" s="37" t="s">
        <v>5</v>
      </c>
      <c r="C35" s="66">
        <v>18</v>
      </c>
      <c r="D35" s="3">
        <v>24</v>
      </c>
      <c r="E35" s="66">
        <v>9</v>
      </c>
      <c r="F35" s="3">
        <v>3</v>
      </c>
      <c r="G35" s="63">
        <v>24</v>
      </c>
      <c r="L35" s="42"/>
      <c r="N35" s="42"/>
      <c r="Q35" s="76" t="s">
        <v>91</v>
      </c>
      <c r="R35" s="77">
        <f>E56+G56</f>
        <v>6306</v>
      </c>
      <c r="S35" s="76"/>
      <c r="T35" s="77">
        <f>C56</f>
        <v>1581</v>
      </c>
      <c r="U35" s="76"/>
      <c r="V35" s="77">
        <f>D56+F56</f>
        <v>2873</v>
      </c>
    </row>
    <row r="36" spans="2:22" x14ac:dyDescent="0.3">
      <c r="B36" s="37" t="s">
        <v>6</v>
      </c>
      <c r="C36" s="66">
        <v>75</v>
      </c>
      <c r="D36" s="3">
        <v>162</v>
      </c>
      <c r="E36" s="66">
        <v>17</v>
      </c>
      <c r="F36" s="3">
        <v>3</v>
      </c>
      <c r="G36" s="63">
        <v>143</v>
      </c>
      <c r="L36" s="42"/>
      <c r="N36" s="42"/>
      <c r="Q36" s="76"/>
      <c r="R36" s="76"/>
      <c r="S36" s="76"/>
      <c r="T36" s="76"/>
      <c r="U36" s="76"/>
      <c r="V36" s="76"/>
    </row>
    <row r="37" spans="2:22" x14ac:dyDescent="0.3">
      <c r="B37" s="37" t="s">
        <v>7</v>
      </c>
      <c r="C37" s="66">
        <v>100</v>
      </c>
      <c r="D37" s="3">
        <v>206</v>
      </c>
      <c r="E37" s="66">
        <v>42</v>
      </c>
      <c r="F37" s="3">
        <v>0</v>
      </c>
      <c r="G37" s="63">
        <v>254</v>
      </c>
      <c r="L37" s="42"/>
      <c r="N37" s="42"/>
      <c r="Q37" s="76" t="s">
        <v>92</v>
      </c>
      <c r="R37" s="78">
        <f>SUM(R34:R35)</f>
        <v>10623</v>
      </c>
      <c r="S37" s="78"/>
      <c r="T37" s="78">
        <f t="shared" ref="T37" si="2">SUM(T34:T35)</f>
        <v>2567</v>
      </c>
      <c r="U37" s="78"/>
      <c r="V37" s="79">
        <f t="shared" ref="V37" si="3">SUM(V34:V35)</f>
        <v>8330</v>
      </c>
    </row>
    <row r="38" spans="2:22" x14ac:dyDescent="0.3">
      <c r="B38" s="37" t="s">
        <v>8</v>
      </c>
      <c r="C38" s="66">
        <v>127</v>
      </c>
      <c r="D38" s="3">
        <v>243</v>
      </c>
      <c r="E38" s="66">
        <v>62</v>
      </c>
      <c r="F38" s="3">
        <v>9</v>
      </c>
      <c r="G38" s="63">
        <v>353</v>
      </c>
      <c r="L38" s="42"/>
      <c r="N38" s="42"/>
    </row>
    <row r="39" spans="2:22" x14ac:dyDescent="0.3">
      <c r="B39" s="37" t="s">
        <v>9</v>
      </c>
      <c r="C39" s="66">
        <v>115</v>
      </c>
      <c r="D39" s="3">
        <v>199</v>
      </c>
      <c r="E39" s="66">
        <v>50</v>
      </c>
      <c r="F39" s="3">
        <v>6</v>
      </c>
      <c r="G39" s="63">
        <v>351</v>
      </c>
      <c r="L39" s="42"/>
      <c r="N39" s="42"/>
    </row>
    <row r="40" spans="2:22" x14ac:dyDescent="0.3">
      <c r="B40" s="37" t="s">
        <v>10</v>
      </c>
      <c r="C40" s="66">
        <v>107</v>
      </c>
      <c r="D40" s="3">
        <v>177</v>
      </c>
      <c r="E40" s="66">
        <v>48</v>
      </c>
      <c r="F40" s="3">
        <v>6</v>
      </c>
      <c r="G40" s="63">
        <v>399</v>
      </c>
      <c r="L40" s="42"/>
      <c r="N40" s="42"/>
    </row>
    <row r="41" spans="2:22" x14ac:dyDescent="0.3">
      <c r="B41" s="37" t="s">
        <v>11</v>
      </c>
      <c r="C41" s="66">
        <v>96</v>
      </c>
      <c r="D41" s="3">
        <v>182</v>
      </c>
      <c r="E41" s="66">
        <v>68</v>
      </c>
      <c r="F41" s="3">
        <v>9</v>
      </c>
      <c r="G41" s="64">
        <v>407</v>
      </c>
      <c r="L41" s="42"/>
      <c r="N41" s="42"/>
    </row>
    <row r="42" spans="2:22" x14ac:dyDescent="0.3">
      <c r="B42" s="37" t="s">
        <v>12</v>
      </c>
      <c r="C42" s="66">
        <v>101</v>
      </c>
      <c r="D42" s="3">
        <v>172</v>
      </c>
      <c r="E42" s="66">
        <v>54</v>
      </c>
      <c r="F42" s="3">
        <v>12</v>
      </c>
      <c r="G42" s="64">
        <v>355</v>
      </c>
      <c r="L42" s="42"/>
      <c r="N42" s="42"/>
    </row>
    <row r="43" spans="2:22" x14ac:dyDescent="0.3">
      <c r="B43" s="37" t="s">
        <v>23</v>
      </c>
      <c r="C43" s="66">
        <v>88</v>
      </c>
      <c r="D43" s="3">
        <v>132</v>
      </c>
      <c r="E43" s="66">
        <v>61</v>
      </c>
      <c r="F43" s="3">
        <v>9</v>
      </c>
      <c r="G43" s="64">
        <v>300</v>
      </c>
      <c r="L43" s="42"/>
      <c r="N43" s="42"/>
    </row>
    <row r="44" spans="2:22" x14ac:dyDescent="0.3">
      <c r="B44" s="37" t="s">
        <v>13</v>
      </c>
      <c r="C44" s="66">
        <v>125</v>
      </c>
      <c r="D44" s="3">
        <v>149</v>
      </c>
      <c r="E44" s="66">
        <v>72</v>
      </c>
      <c r="F44" s="3">
        <v>9</v>
      </c>
      <c r="G44" s="64">
        <v>375</v>
      </c>
      <c r="L44" s="42"/>
      <c r="N44" s="42"/>
    </row>
    <row r="45" spans="2:22" x14ac:dyDescent="0.3">
      <c r="B45" s="37" t="s">
        <v>14</v>
      </c>
      <c r="C45" s="66">
        <v>137</v>
      </c>
      <c r="D45" s="3">
        <v>216</v>
      </c>
      <c r="E45" s="66">
        <v>93</v>
      </c>
      <c r="F45" s="3">
        <v>12</v>
      </c>
      <c r="G45" s="64">
        <v>527</v>
      </c>
      <c r="L45" s="42"/>
      <c r="N45" s="42"/>
    </row>
    <row r="46" spans="2:22" x14ac:dyDescent="0.3">
      <c r="B46" s="37" t="s">
        <v>15</v>
      </c>
      <c r="C46" s="66">
        <v>119</v>
      </c>
      <c r="D46" s="3">
        <v>223</v>
      </c>
      <c r="E46" s="66">
        <v>64</v>
      </c>
      <c r="F46" s="3">
        <v>9</v>
      </c>
      <c r="G46" s="64">
        <v>474</v>
      </c>
      <c r="L46" s="42"/>
      <c r="N46" s="42"/>
    </row>
    <row r="47" spans="2:22" x14ac:dyDescent="0.3">
      <c r="B47" s="37" t="s">
        <v>16</v>
      </c>
      <c r="C47" s="66">
        <v>116</v>
      </c>
      <c r="D47" s="3">
        <v>157</v>
      </c>
      <c r="E47" s="66">
        <v>60</v>
      </c>
      <c r="F47" s="3">
        <v>21</v>
      </c>
      <c r="G47" s="63">
        <v>476</v>
      </c>
      <c r="L47" s="42"/>
      <c r="N47" s="42"/>
    </row>
    <row r="48" spans="2:22" x14ac:dyDescent="0.3">
      <c r="B48" s="37" t="s">
        <v>17</v>
      </c>
      <c r="C48" s="66">
        <v>91</v>
      </c>
      <c r="D48" s="3">
        <v>149</v>
      </c>
      <c r="E48" s="66">
        <v>55</v>
      </c>
      <c r="F48" s="3">
        <v>9</v>
      </c>
      <c r="G48" s="63">
        <v>376</v>
      </c>
      <c r="L48" s="42"/>
      <c r="N48" s="42"/>
    </row>
    <row r="49" spans="2:14" x14ac:dyDescent="0.3">
      <c r="B49" s="37" t="s">
        <v>18</v>
      </c>
      <c r="C49" s="66">
        <v>64</v>
      </c>
      <c r="D49" s="3">
        <v>148</v>
      </c>
      <c r="E49" s="66">
        <v>27</v>
      </c>
      <c r="F49" s="3">
        <v>6</v>
      </c>
      <c r="G49" s="63">
        <v>249</v>
      </c>
      <c r="L49" s="42"/>
      <c r="N49" s="42"/>
    </row>
    <row r="50" spans="2:14" x14ac:dyDescent="0.3">
      <c r="B50" s="37" t="s">
        <v>19</v>
      </c>
      <c r="C50" s="66">
        <v>50</v>
      </c>
      <c r="D50" s="3">
        <v>76</v>
      </c>
      <c r="E50" s="66">
        <v>31</v>
      </c>
      <c r="F50" s="3">
        <v>0</v>
      </c>
      <c r="G50" s="63">
        <v>205</v>
      </c>
      <c r="L50" s="42"/>
      <c r="N50" s="42"/>
    </row>
    <row r="51" spans="2:14" x14ac:dyDescent="0.3">
      <c r="B51" s="37" t="s">
        <v>24</v>
      </c>
      <c r="C51" s="66">
        <v>28</v>
      </c>
      <c r="D51" s="3">
        <v>66</v>
      </c>
      <c r="E51" s="66">
        <v>15</v>
      </c>
      <c r="F51" s="3">
        <v>12</v>
      </c>
      <c r="G51" s="63">
        <v>120</v>
      </c>
      <c r="L51" s="42"/>
      <c r="N51" s="42"/>
    </row>
    <row r="52" spans="2:14" x14ac:dyDescent="0.3">
      <c r="B52" s="37" t="s">
        <v>20</v>
      </c>
      <c r="C52" s="66">
        <v>4</v>
      </c>
      <c r="D52" s="3">
        <v>10</v>
      </c>
      <c r="E52" s="66">
        <v>7</v>
      </c>
      <c r="F52" s="3">
        <v>2</v>
      </c>
      <c r="G52" s="63">
        <v>10</v>
      </c>
      <c r="L52" s="42"/>
      <c r="N52" s="42"/>
    </row>
    <row r="53" spans="2:14" x14ac:dyDescent="0.3">
      <c r="B53" s="37" t="s">
        <v>21</v>
      </c>
      <c r="C53" s="66">
        <v>5</v>
      </c>
      <c r="D53" s="3">
        <v>24</v>
      </c>
      <c r="E53" s="66">
        <v>7</v>
      </c>
      <c r="F53" s="3">
        <v>0</v>
      </c>
      <c r="G53" s="63">
        <v>25</v>
      </c>
    </row>
    <row r="54" spans="2:14" ht="15" thickBot="1" x14ac:dyDescent="0.35">
      <c r="B54" s="38" t="s">
        <v>22</v>
      </c>
      <c r="C54" s="70">
        <v>6</v>
      </c>
      <c r="D54" s="71">
        <v>6</v>
      </c>
      <c r="E54" s="70">
        <v>2</v>
      </c>
      <c r="F54" s="71">
        <v>0</v>
      </c>
      <c r="G54" s="72">
        <v>7</v>
      </c>
    </row>
    <row r="56" spans="2:14" x14ac:dyDescent="0.3">
      <c r="C56" s="42">
        <f>SUM(C31:C54)</f>
        <v>1581</v>
      </c>
      <c r="D56" s="42">
        <f t="shared" ref="D56:G56" si="4">SUM(D31:D54)</f>
        <v>2736</v>
      </c>
      <c r="E56" s="42">
        <f t="shared" si="4"/>
        <v>849</v>
      </c>
      <c r="F56" s="42">
        <f t="shared" si="4"/>
        <v>137</v>
      </c>
      <c r="G56" s="42">
        <f t="shared" si="4"/>
        <v>5457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05402-4C1C-4613-A7AB-9599B6E57B69}">
  <dimension ref="A1:AB35"/>
  <sheetViews>
    <sheetView zoomScale="90" zoomScaleNormal="90" workbookViewId="0">
      <selection activeCell="R33" sqref="R33"/>
    </sheetView>
  </sheetViews>
  <sheetFormatPr defaultRowHeight="14.4" x14ac:dyDescent="0.3"/>
  <cols>
    <col min="1" max="1" width="11.5546875" customWidth="1"/>
  </cols>
  <sheetData>
    <row r="1" spans="1:28" ht="18.600000000000001" thickBot="1" x14ac:dyDescent="0.4">
      <c r="A1" s="39" t="s">
        <v>25</v>
      </c>
      <c r="B1" s="1" t="s">
        <v>73</v>
      </c>
    </row>
    <row r="2" spans="1:28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6" t="s">
        <v>33</v>
      </c>
      <c r="F2" s="26" t="s">
        <v>74</v>
      </c>
      <c r="G2" s="26" t="s">
        <v>75</v>
      </c>
      <c r="H2" s="27" t="s">
        <v>29</v>
      </c>
      <c r="I2" s="28" t="s">
        <v>30</v>
      </c>
      <c r="J2" s="55" t="s">
        <v>34</v>
      </c>
      <c r="K2" s="55" t="s">
        <v>76</v>
      </c>
      <c r="L2" s="29" t="s">
        <v>77</v>
      </c>
      <c r="M2" s="30" t="s">
        <v>31</v>
      </c>
      <c r="N2" s="31" t="s">
        <v>32</v>
      </c>
      <c r="O2" s="49" t="s">
        <v>35</v>
      </c>
      <c r="P2" s="49" t="s">
        <v>78</v>
      </c>
      <c r="Q2" s="32" t="s">
        <v>79</v>
      </c>
      <c r="R2" s="33" t="s">
        <v>80</v>
      </c>
      <c r="S2" s="34" t="s">
        <v>81</v>
      </c>
      <c r="T2" s="56" t="s">
        <v>82</v>
      </c>
      <c r="U2" s="56" t="s">
        <v>64</v>
      </c>
      <c r="V2" s="75" t="s">
        <v>84</v>
      </c>
      <c r="W2" s="57" t="s">
        <v>85</v>
      </c>
      <c r="X2" s="58" t="s">
        <v>86</v>
      </c>
      <c r="Y2" s="59" t="s">
        <v>65</v>
      </c>
    </row>
    <row r="3" spans="1:28" s="60" customFormat="1" x14ac:dyDescent="0.3">
      <c r="A3" s="41" t="s">
        <v>50</v>
      </c>
      <c r="B3" s="36" t="s">
        <v>1</v>
      </c>
      <c r="C3" s="6">
        <v>1</v>
      </c>
      <c r="D3" s="8">
        <v>3</v>
      </c>
      <c r="E3" s="7">
        <v>0</v>
      </c>
      <c r="F3" s="7">
        <v>1</v>
      </c>
      <c r="G3" s="7">
        <v>1</v>
      </c>
      <c r="H3" s="6">
        <v>1</v>
      </c>
      <c r="I3" s="8">
        <v>0</v>
      </c>
      <c r="J3" s="7">
        <v>0</v>
      </c>
      <c r="K3" s="7">
        <v>0</v>
      </c>
      <c r="L3" s="3">
        <v>0</v>
      </c>
      <c r="M3" s="6">
        <v>1</v>
      </c>
      <c r="N3" s="8">
        <v>0</v>
      </c>
      <c r="O3" s="7">
        <v>0</v>
      </c>
      <c r="P3" s="7">
        <v>0</v>
      </c>
      <c r="Q3" s="3">
        <v>0</v>
      </c>
      <c r="R3" s="19">
        <v>2</v>
      </c>
      <c r="S3" s="8">
        <v>0</v>
      </c>
      <c r="T3" s="7">
        <v>0</v>
      </c>
      <c r="U3" s="7">
        <v>0</v>
      </c>
      <c r="V3" s="6">
        <v>0</v>
      </c>
      <c r="W3" s="8">
        <v>0</v>
      </c>
      <c r="X3" s="7">
        <v>0</v>
      </c>
      <c r="Y3" s="3">
        <v>0</v>
      </c>
      <c r="Z3" s="74"/>
      <c r="AA3" s="42"/>
      <c r="AB3" s="74"/>
    </row>
    <row r="4" spans="1:28" s="60" customFormat="1" x14ac:dyDescent="0.3">
      <c r="A4" s="41"/>
      <c r="B4" s="37" t="s">
        <v>2</v>
      </c>
      <c r="C4" s="9">
        <v>2</v>
      </c>
      <c r="D4" s="10">
        <v>2</v>
      </c>
      <c r="E4" s="11">
        <v>0</v>
      </c>
      <c r="F4" s="11">
        <v>0</v>
      </c>
      <c r="G4" s="11">
        <v>0</v>
      </c>
      <c r="H4" s="9">
        <v>1</v>
      </c>
      <c r="I4" s="10">
        <v>0</v>
      </c>
      <c r="J4" s="11">
        <v>0</v>
      </c>
      <c r="K4" s="11">
        <v>0</v>
      </c>
      <c r="L4" s="4">
        <v>0</v>
      </c>
      <c r="M4" s="9">
        <v>0</v>
      </c>
      <c r="N4" s="10">
        <v>0</v>
      </c>
      <c r="O4" s="11">
        <v>1</v>
      </c>
      <c r="P4" s="11">
        <v>0</v>
      </c>
      <c r="Q4" s="4">
        <v>0</v>
      </c>
      <c r="R4" s="20">
        <v>0</v>
      </c>
      <c r="S4" s="10">
        <v>0</v>
      </c>
      <c r="T4" s="11">
        <v>0</v>
      </c>
      <c r="U4" s="11">
        <v>0</v>
      </c>
      <c r="V4" s="9">
        <v>0</v>
      </c>
      <c r="W4" s="10">
        <v>0</v>
      </c>
      <c r="X4" s="11">
        <v>0</v>
      </c>
      <c r="Y4" s="4">
        <v>0</v>
      </c>
      <c r="Z4" s="74"/>
      <c r="AA4" s="42"/>
      <c r="AB4" s="74"/>
    </row>
    <row r="5" spans="1:28" s="60" customFormat="1" x14ac:dyDescent="0.3">
      <c r="A5" s="41"/>
      <c r="B5" s="37" t="s">
        <v>3</v>
      </c>
      <c r="C5" s="9">
        <v>0</v>
      </c>
      <c r="D5" s="10">
        <v>2</v>
      </c>
      <c r="E5" s="11">
        <v>0</v>
      </c>
      <c r="F5" s="11">
        <v>0</v>
      </c>
      <c r="G5" s="11">
        <v>0</v>
      </c>
      <c r="H5" s="9">
        <v>2</v>
      </c>
      <c r="I5" s="10">
        <v>0</v>
      </c>
      <c r="J5" s="11">
        <v>0</v>
      </c>
      <c r="K5" s="11">
        <v>0</v>
      </c>
      <c r="L5" s="4">
        <v>0</v>
      </c>
      <c r="M5" s="9">
        <v>3</v>
      </c>
      <c r="N5" s="10">
        <v>2</v>
      </c>
      <c r="O5" s="11">
        <v>0</v>
      </c>
      <c r="P5" s="11">
        <v>0</v>
      </c>
      <c r="Q5" s="4">
        <v>0</v>
      </c>
      <c r="R5" s="20">
        <v>0</v>
      </c>
      <c r="S5" s="10">
        <v>0</v>
      </c>
      <c r="T5" s="11">
        <v>0</v>
      </c>
      <c r="U5" s="11">
        <v>0</v>
      </c>
      <c r="V5" s="9">
        <v>0</v>
      </c>
      <c r="W5" s="10">
        <v>0</v>
      </c>
      <c r="X5" s="11">
        <v>0</v>
      </c>
      <c r="Y5" s="4">
        <v>0</v>
      </c>
      <c r="Z5" s="74"/>
      <c r="AA5" s="42"/>
      <c r="AB5" s="74"/>
    </row>
    <row r="6" spans="1:28" s="60" customFormat="1" x14ac:dyDescent="0.3">
      <c r="A6" s="41"/>
      <c r="B6" s="37" t="s">
        <v>4</v>
      </c>
      <c r="C6" s="9">
        <v>2</v>
      </c>
      <c r="D6" s="10">
        <v>2</v>
      </c>
      <c r="E6" s="11">
        <v>0</v>
      </c>
      <c r="F6" s="11">
        <v>1</v>
      </c>
      <c r="G6" s="11">
        <v>1</v>
      </c>
      <c r="H6" s="9">
        <v>7</v>
      </c>
      <c r="I6" s="10">
        <v>0</v>
      </c>
      <c r="J6" s="11">
        <v>0</v>
      </c>
      <c r="K6" s="11">
        <v>0</v>
      </c>
      <c r="L6" s="4">
        <v>0</v>
      </c>
      <c r="M6" s="9">
        <v>11</v>
      </c>
      <c r="N6" s="10">
        <v>0</v>
      </c>
      <c r="O6" s="11">
        <v>0</v>
      </c>
      <c r="P6" s="11">
        <v>0</v>
      </c>
      <c r="Q6" s="4">
        <v>0</v>
      </c>
      <c r="R6" s="20">
        <v>0</v>
      </c>
      <c r="S6" s="10">
        <v>0</v>
      </c>
      <c r="T6" s="11">
        <v>1</v>
      </c>
      <c r="U6" s="11">
        <v>0</v>
      </c>
      <c r="V6" s="9">
        <v>0</v>
      </c>
      <c r="W6" s="10">
        <v>0</v>
      </c>
      <c r="X6" s="11">
        <v>0</v>
      </c>
      <c r="Y6" s="4">
        <v>0</v>
      </c>
      <c r="Z6" s="74"/>
      <c r="AA6" s="42"/>
      <c r="AB6" s="74"/>
    </row>
    <row r="7" spans="1:28" s="60" customFormat="1" x14ac:dyDescent="0.3">
      <c r="A7" s="41"/>
      <c r="B7" s="37" t="s">
        <v>5</v>
      </c>
      <c r="C7" s="9">
        <v>6</v>
      </c>
      <c r="D7" s="10">
        <v>6</v>
      </c>
      <c r="E7" s="11">
        <v>0</v>
      </c>
      <c r="F7" s="11">
        <v>2</v>
      </c>
      <c r="G7" s="11">
        <v>5</v>
      </c>
      <c r="H7" s="9">
        <v>18</v>
      </c>
      <c r="I7" s="10">
        <v>0</v>
      </c>
      <c r="J7" s="11">
        <v>0</v>
      </c>
      <c r="K7" s="11">
        <v>1</v>
      </c>
      <c r="L7" s="4">
        <v>3</v>
      </c>
      <c r="M7" s="9">
        <v>30</v>
      </c>
      <c r="N7" s="10">
        <v>3</v>
      </c>
      <c r="O7" s="11">
        <v>0</v>
      </c>
      <c r="P7" s="11">
        <v>0</v>
      </c>
      <c r="Q7" s="4">
        <v>1</v>
      </c>
      <c r="R7" s="20">
        <v>0</v>
      </c>
      <c r="S7" s="10">
        <v>0</v>
      </c>
      <c r="T7" s="11">
        <v>0</v>
      </c>
      <c r="U7" s="11">
        <v>0</v>
      </c>
      <c r="V7" s="9">
        <v>1</v>
      </c>
      <c r="W7" s="10">
        <v>1</v>
      </c>
      <c r="X7" s="11">
        <v>0</v>
      </c>
      <c r="Y7" s="4">
        <v>0</v>
      </c>
      <c r="Z7" s="74"/>
      <c r="AA7" s="42"/>
      <c r="AB7" s="74"/>
    </row>
    <row r="8" spans="1:28" x14ac:dyDescent="0.3">
      <c r="A8" s="2"/>
      <c r="B8" s="37" t="s">
        <v>6</v>
      </c>
      <c r="C8" s="9">
        <v>13</v>
      </c>
      <c r="D8" s="10">
        <v>24</v>
      </c>
      <c r="E8" s="11">
        <v>0</v>
      </c>
      <c r="F8" s="11">
        <v>4</v>
      </c>
      <c r="G8" s="11">
        <v>10</v>
      </c>
      <c r="H8" s="9">
        <v>58</v>
      </c>
      <c r="I8" s="10">
        <v>2</v>
      </c>
      <c r="J8" s="11">
        <v>4</v>
      </c>
      <c r="K8" s="11">
        <v>0</v>
      </c>
      <c r="L8" s="4">
        <v>0</v>
      </c>
      <c r="M8" s="9">
        <v>99</v>
      </c>
      <c r="N8" s="10">
        <v>4</v>
      </c>
      <c r="O8" s="11">
        <v>0</v>
      </c>
      <c r="P8" s="11">
        <v>0</v>
      </c>
      <c r="Q8" s="4">
        <v>0</v>
      </c>
      <c r="R8" s="20">
        <v>4</v>
      </c>
      <c r="S8" s="10">
        <v>0</v>
      </c>
      <c r="T8" s="11">
        <v>0</v>
      </c>
      <c r="U8" s="11">
        <v>0</v>
      </c>
      <c r="V8" s="9">
        <v>4</v>
      </c>
      <c r="W8" s="10">
        <v>1</v>
      </c>
      <c r="X8" s="11">
        <v>2</v>
      </c>
      <c r="Y8" s="4">
        <v>0</v>
      </c>
      <c r="Z8" s="74"/>
      <c r="AA8" s="42"/>
      <c r="AB8" s="74"/>
    </row>
    <row r="9" spans="1:28" x14ac:dyDescent="0.3">
      <c r="A9" s="2"/>
      <c r="B9" s="37" t="s">
        <v>7</v>
      </c>
      <c r="C9" s="9">
        <v>29</v>
      </c>
      <c r="D9" s="10">
        <v>70</v>
      </c>
      <c r="E9" s="11">
        <v>4</v>
      </c>
      <c r="F9" s="11">
        <v>6</v>
      </c>
      <c r="G9" s="11">
        <v>17</v>
      </c>
      <c r="H9" s="9">
        <v>67</v>
      </c>
      <c r="I9" s="10">
        <v>17</v>
      </c>
      <c r="J9" s="11">
        <v>0</v>
      </c>
      <c r="K9" s="11">
        <v>4</v>
      </c>
      <c r="L9" s="4">
        <v>12</v>
      </c>
      <c r="M9" s="9">
        <v>121</v>
      </c>
      <c r="N9" s="10">
        <v>28</v>
      </c>
      <c r="O9" s="11">
        <v>5</v>
      </c>
      <c r="P9" s="11">
        <v>6</v>
      </c>
      <c r="Q9" s="4">
        <v>7</v>
      </c>
      <c r="R9" s="20">
        <v>6</v>
      </c>
      <c r="S9" s="10">
        <v>0</v>
      </c>
      <c r="T9" s="11">
        <v>1</v>
      </c>
      <c r="U9" s="11">
        <v>0</v>
      </c>
      <c r="V9" s="9">
        <v>8</v>
      </c>
      <c r="W9" s="10">
        <v>2</v>
      </c>
      <c r="X9" s="11">
        <v>4</v>
      </c>
      <c r="Y9" s="4">
        <v>0</v>
      </c>
      <c r="Z9" s="74"/>
      <c r="AA9" s="42"/>
      <c r="AB9" s="74"/>
    </row>
    <row r="10" spans="1:28" x14ac:dyDescent="0.3">
      <c r="A10" s="2"/>
      <c r="B10" s="37" t="s">
        <v>8</v>
      </c>
      <c r="C10" s="9">
        <v>50</v>
      </c>
      <c r="D10" s="10">
        <v>122</v>
      </c>
      <c r="E10" s="11">
        <v>6</v>
      </c>
      <c r="F10" s="11">
        <v>35</v>
      </c>
      <c r="G10" s="11">
        <v>18</v>
      </c>
      <c r="H10" s="9">
        <v>88</v>
      </c>
      <c r="I10" s="10">
        <v>13</v>
      </c>
      <c r="J10" s="11">
        <v>2</v>
      </c>
      <c r="K10" s="11">
        <v>27</v>
      </c>
      <c r="L10" s="4">
        <v>14</v>
      </c>
      <c r="M10" s="9">
        <v>178</v>
      </c>
      <c r="N10" s="10">
        <v>17</v>
      </c>
      <c r="O10" s="11">
        <v>4</v>
      </c>
      <c r="P10" s="11">
        <v>19</v>
      </c>
      <c r="Q10" s="4">
        <v>16</v>
      </c>
      <c r="R10" s="20">
        <v>32</v>
      </c>
      <c r="S10" s="10">
        <v>17</v>
      </c>
      <c r="T10" s="11">
        <v>19</v>
      </c>
      <c r="U10" s="11">
        <v>3</v>
      </c>
      <c r="V10" s="9">
        <v>11</v>
      </c>
      <c r="W10" s="10">
        <v>3</v>
      </c>
      <c r="X10" s="11">
        <v>10</v>
      </c>
      <c r="Y10" s="4">
        <v>1</v>
      </c>
      <c r="Z10" s="74"/>
      <c r="AA10" s="42"/>
      <c r="AB10" s="74"/>
    </row>
    <row r="11" spans="1:28" x14ac:dyDescent="0.3">
      <c r="A11" s="2"/>
      <c r="B11" s="37" t="s">
        <v>9</v>
      </c>
      <c r="C11" s="9">
        <v>53</v>
      </c>
      <c r="D11" s="10">
        <v>98</v>
      </c>
      <c r="E11" s="11">
        <v>10</v>
      </c>
      <c r="F11" s="11">
        <v>33</v>
      </c>
      <c r="G11" s="11">
        <v>23</v>
      </c>
      <c r="H11" s="9">
        <v>70</v>
      </c>
      <c r="I11" s="10">
        <v>19</v>
      </c>
      <c r="J11" s="11">
        <v>4</v>
      </c>
      <c r="K11" s="11">
        <v>22</v>
      </c>
      <c r="L11" s="4">
        <v>17</v>
      </c>
      <c r="M11" s="9">
        <v>167</v>
      </c>
      <c r="N11" s="10">
        <v>15</v>
      </c>
      <c r="O11" s="11">
        <v>4</v>
      </c>
      <c r="P11" s="11">
        <v>22</v>
      </c>
      <c r="Q11" s="4">
        <v>14</v>
      </c>
      <c r="R11" s="20">
        <v>25</v>
      </c>
      <c r="S11" s="10">
        <v>19</v>
      </c>
      <c r="T11" s="11">
        <v>20</v>
      </c>
      <c r="U11" s="11">
        <v>2</v>
      </c>
      <c r="V11" s="9">
        <v>18</v>
      </c>
      <c r="W11" s="10">
        <v>3</v>
      </c>
      <c r="X11" s="11">
        <v>8</v>
      </c>
      <c r="Y11" s="4">
        <v>0</v>
      </c>
      <c r="Z11" s="74"/>
      <c r="AA11" s="42"/>
      <c r="AB11" s="74"/>
    </row>
    <row r="12" spans="1:28" x14ac:dyDescent="0.3">
      <c r="A12" s="2"/>
      <c r="B12" s="37" t="s">
        <v>10</v>
      </c>
      <c r="C12" s="9">
        <v>55</v>
      </c>
      <c r="D12" s="10">
        <v>131</v>
      </c>
      <c r="E12" s="11">
        <v>13</v>
      </c>
      <c r="F12" s="11">
        <v>31</v>
      </c>
      <c r="G12" s="11">
        <v>24</v>
      </c>
      <c r="H12" s="9">
        <v>50</v>
      </c>
      <c r="I12" s="10">
        <v>36</v>
      </c>
      <c r="J12" s="11">
        <v>4</v>
      </c>
      <c r="K12" s="11">
        <v>23</v>
      </c>
      <c r="L12" s="4">
        <v>23</v>
      </c>
      <c r="M12" s="9">
        <v>155</v>
      </c>
      <c r="N12" s="10">
        <v>20</v>
      </c>
      <c r="O12" s="11">
        <v>7</v>
      </c>
      <c r="P12" s="11">
        <v>19</v>
      </c>
      <c r="Q12" s="4">
        <v>16</v>
      </c>
      <c r="R12" s="20">
        <v>30</v>
      </c>
      <c r="S12" s="10">
        <v>15</v>
      </c>
      <c r="T12" s="11">
        <v>18</v>
      </c>
      <c r="U12" s="11">
        <v>1</v>
      </c>
      <c r="V12" s="9">
        <v>16</v>
      </c>
      <c r="W12" s="10">
        <v>2</v>
      </c>
      <c r="X12" s="11">
        <v>7</v>
      </c>
      <c r="Y12" s="4">
        <v>1</v>
      </c>
      <c r="Z12" s="74"/>
      <c r="AA12" s="42"/>
      <c r="AB12" s="74"/>
    </row>
    <row r="13" spans="1:28" x14ac:dyDescent="0.3">
      <c r="A13" s="2"/>
      <c r="B13" s="37" t="s">
        <v>11</v>
      </c>
      <c r="C13" s="12">
        <v>57</v>
      </c>
      <c r="D13" s="14">
        <v>142</v>
      </c>
      <c r="E13" s="15">
        <v>17</v>
      </c>
      <c r="F13" s="15">
        <v>40</v>
      </c>
      <c r="G13" s="15">
        <v>18</v>
      </c>
      <c r="H13" s="12">
        <v>28</v>
      </c>
      <c r="I13" s="14">
        <v>33</v>
      </c>
      <c r="J13" s="15">
        <v>2</v>
      </c>
      <c r="K13" s="15">
        <v>19</v>
      </c>
      <c r="L13" s="13">
        <v>22</v>
      </c>
      <c r="M13" s="12">
        <v>158</v>
      </c>
      <c r="N13" s="14">
        <v>21</v>
      </c>
      <c r="O13" s="15">
        <v>6</v>
      </c>
      <c r="P13" s="15">
        <v>32</v>
      </c>
      <c r="Q13" s="13">
        <v>20</v>
      </c>
      <c r="R13" s="21">
        <v>31</v>
      </c>
      <c r="S13" s="14">
        <v>22</v>
      </c>
      <c r="T13" s="15">
        <v>27</v>
      </c>
      <c r="U13" s="15">
        <v>4</v>
      </c>
      <c r="V13" s="12">
        <v>10</v>
      </c>
      <c r="W13" s="14">
        <v>3</v>
      </c>
      <c r="X13" s="15">
        <v>5</v>
      </c>
      <c r="Y13" s="13">
        <v>2</v>
      </c>
      <c r="Z13" s="74"/>
      <c r="AA13" s="42"/>
      <c r="AB13" s="74"/>
    </row>
    <row r="14" spans="1:28" x14ac:dyDescent="0.3">
      <c r="A14" s="2"/>
      <c r="B14" s="37" t="s">
        <v>12</v>
      </c>
      <c r="C14" s="12">
        <v>58</v>
      </c>
      <c r="D14" s="14">
        <v>128</v>
      </c>
      <c r="E14" s="15">
        <v>15</v>
      </c>
      <c r="F14" s="15">
        <v>37</v>
      </c>
      <c r="G14" s="15">
        <v>17</v>
      </c>
      <c r="H14" s="12">
        <v>34</v>
      </c>
      <c r="I14" s="14">
        <v>36</v>
      </c>
      <c r="J14" s="15">
        <v>6</v>
      </c>
      <c r="K14" s="15">
        <v>23</v>
      </c>
      <c r="L14" s="13">
        <v>17</v>
      </c>
      <c r="M14" s="12">
        <v>140</v>
      </c>
      <c r="N14" s="14">
        <v>22</v>
      </c>
      <c r="O14" s="15">
        <v>8</v>
      </c>
      <c r="P14" s="15">
        <v>17</v>
      </c>
      <c r="Q14" s="13">
        <v>18</v>
      </c>
      <c r="R14" s="21">
        <v>34</v>
      </c>
      <c r="S14" s="14">
        <v>16</v>
      </c>
      <c r="T14" s="15">
        <v>27</v>
      </c>
      <c r="U14" s="15">
        <v>2</v>
      </c>
      <c r="V14" s="12">
        <v>11</v>
      </c>
      <c r="W14" s="14">
        <v>2</v>
      </c>
      <c r="X14" s="15">
        <v>9</v>
      </c>
      <c r="Y14" s="13">
        <v>0</v>
      </c>
      <c r="Z14" s="74"/>
      <c r="AA14" s="42"/>
      <c r="AB14" s="74"/>
    </row>
    <row r="15" spans="1:28" x14ac:dyDescent="0.3">
      <c r="A15" s="2"/>
      <c r="B15" s="37" t="s">
        <v>23</v>
      </c>
      <c r="C15" s="12">
        <v>52</v>
      </c>
      <c r="D15" s="14">
        <v>131</v>
      </c>
      <c r="E15" s="15">
        <v>11</v>
      </c>
      <c r="F15" s="15">
        <v>31</v>
      </c>
      <c r="G15" s="15">
        <v>25</v>
      </c>
      <c r="H15" s="12">
        <v>49</v>
      </c>
      <c r="I15" s="14">
        <v>28</v>
      </c>
      <c r="J15" s="15">
        <v>5</v>
      </c>
      <c r="K15" s="15">
        <v>28</v>
      </c>
      <c r="L15" s="13">
        <v>6</v>
      </c>
      <c r="M15" s="12">
        <v>111</v>
      </c>
      <c r="N15" s="14">
        <v>11</v>
      </c>
      <c r="O15" s="15">
        <v>7</v>
      </c>
      <c r="P15" s="15">
        <v>20</v>
      </c>
      <c r="Q15" s="13">
        <v>22</v>
      </c>
      <c r="R15" s="21">
        <v>28</v>
      </c>
      <c r="S15" s="14">
        <v>16</v>
      </c>
      <c r="T15" s="15">
        <v>27</v>
      </c>
      <c r="U15" s="15">
        <v>1</v>
      </c>
      <c r="V15" s="12">
        <v>8</v>
      </c>
      <c r="W15" s="14">
        <v>4</v>
      </c>
      <c r="X15" s="15">
        <v>4</v>
      </c>
      <c r="Y15" s="13">
        <v>2</v>
      </c>
      <c r="Z15" s="74"/>
      <c r="AA15" s="42"/>
      <c r="AB15" s="74"/>
    </row>
    <row r="16" spans="1:28" x14ac:dyDescent="0.3">
      <c r="A16" s="2"/>
      <c r="B16" s="37" t="s">
        <v>13</v>
      </c>
      <c r="C16" s="12">
        <v>71</v>
      </c>
      <c r="D16" s="14">
        <v>148</v>
      </c>
      <c r="E16" s="15">
        <v>14</v>
      </c>
      <c r="F16" s="15">
        <v>41</v>
      </c>
      <c r="G16" s="15">
        <v>31</v>
      </c>
      <c r="H16" s="12">
        <v>52</v>
      </c>
      <c r="I16" s="14">
        <v>37</v>
      </c>
      <c r="J16" s="15">
        <v>7</v>
      </c>
      <c r="K16" s="15">
        <v>33</v>
      </c>
      <c r="L16" s="13">
        <v>13</v>
      </c>
      <c r="M16" s="12">
        <v>138</v>
      </c>
      <c r="N16" s="14">
        <v>15</v>
      </c>
      <c r="O16" s="15">
        <v>10</v>
      </c>
      <c r="P16" s="15">
        <v>47</v>
      </c>
      <c r="Q16" s="13">
        <v>27</v>
      </c>
      <c r="R16" s="21">
        <v>54</v>
      </c>
      <c r="S16" s="14">
        <v>23</v>
      </c>
      <c r="T16" s="15">
        <v>33</v>
      </c>
      <c r="U16" s="15">
        <v>9</v>
      </c>
      <c r="V16" s="12">
        <v>13</v>
      </c>
      <c r="W16" s="14">
        <v>3</v>
      </c>
      <c r="X16" s="15">
        <v>10</v>
      </c>
      <c r="Y16" s="13">
        <v>1</v>
      </c>
      <c r="Z16" s="74"/>
      <c r="AA16" s="42"/>
      <c r="AB16" s="74"/>
    </row>
    <row r="17" spans="1:28" x14ac:dyDescent="0.3">
      <c r="A17" s="2"/>
      <c r="B17" s="37" t="s">
        <v>14</v>
      </c>
      <c r="C17" s="12">
        <v>111</v>
      </c>
      <c r="D17" s="14">
        <v>184</v>
      </c>
      <c r="E17" s="15">
        <v>23</v>
      </c>
      <c r="F17" s="15">
        <v>46</v>
      </c>
      <c r="G17" s="15">
        <v>28</v>
      </c>
      <c r="H17" s="12">
        <v>75</v>
      </c>
      <c r="I17" s="14">
        <v>31</v>
      </c>
      <c r="J17" s="15">
        <v>5</v>
      </c>
      <c r="K17" s="15">
        <v>25</v>
      </c>
      <c r="L17" s="13">
        <v>17</v>
      </c>
      <c r="M17" s="12">
        <v>182</v>
      </c>
      <c r="N17" s="14">
        <v>17</v>
      </c>
      <c r="O17" s="15">
        <v>18</v>
      </c>
      <c r="P17" s="15">
        <v>59</v>
      </c>
      <c r="Q17" s="13">
        <v>32</v>
      </c>
      <c r="R17" s="21">
        <v>75</v>
      </c>
      <c r="S17" s="14">
        <v>17</v>
      </c>
      <c r="T17" s="15">
        <v>28</v>
      </c>
      <c r="U17" s="15">
        <v>2</v>
      </c>
      <c r="V17" s="12">
        <v>11</v>
      </c>
      <c r="W17" s="14">
        <v>5</v>
      </c>
      <c r="X17" s="15">
        <v>8</v>
      </c>
      <c r="Y17" s="13">
        <v>0</v>
      </c>
      <c r="Z17" s="74"/>
      <c r="AA17" s="42"/>
      <c r="AB17" s="74"/>
    </row>
    <row r="18" spans="1:28" x14ac:dyDescent="0.3">
      <c r="A18" s="2"/>
      <c r="B18" s="37" t="s">
        <v>15</v>
      </c>
      <c r="C18" s="12">
        <v>91</v>
      </c>
      <c r="D18" s="14">
        <v>237</v>
      </c>
      <c r="E18" s="15">
        <v>21</v>
      </c>
      <c r="F18" s="15">
        <v>48</v>
      </c>
      <c r="G18" s="15">
        <v>16</v>
      </c>
      <c r="H18" s="12">
        <v>88</v>
      </c>
      <c r="I18" s="14">
        <v>25</v>
      </c>
      <c r="J18" s="15">
        <v>4</v>
      </c>
      <c r="K18" s="15">
        <v>26</v>
      </c>
      <c r="L18" s="13">
        <v>11</v>
      </c>
      <c r="M18" s="12">
        <v>141</v>
      </c>
      <c r="N18" s="14">
        <v>20</v>
      </c>
      <c r="O18" s="15">
        <v>17</v>
      </c>
      <c r="P18" s="15">
        <v>31</v>
      </c>
      <c r="Q18" s="13">
        <v>19</v>
      </c>
      <c r="R18" s="21">
        <v>51</v>
      </c>
      <c r="S18" s="14">
        <v>21</v>
      </c>
      <c r="T18" s="15">
        <v>31</v>
      </c>
      <c r="U18" s="15">
        <v>5</v>
      </c>
      <c r="V18" s="12">
        <v>17</v>
      </c>
      <c r="W18" s="14">
        <v>3</v>
      </c>
      <c r="X18" s="15">
        <v>2</v>
      </c>
      <c r="Y18" s="13">
        <v>2</v>
      </c>
      <c r="Z18" s="74"/>
      <c r="AA18" s="42"/>
      <c r="AB18" s="74"/>
    </row>
    <row r="19" spans="1:28" x14ac:dyDescent="0.3">
      <c r="A19" s="2"/>
      <c r="B19" s="37" t="s">
        <v>16</v>
      </c>
      <c r="C19" s="9">
        <v>74</v>
      </c>
      <c r="D19" s="10">
        <v>187</v>
      </c>
      <c r="E19" s="11">
        <v>17</v>
      </c>
      <c r="F19" s="11">
        <v>35</v>
      </c>
      <c r="G19" s="11">
        <v>13</v>
      </c>
      <c r="H19" s="9">
        <v>59</v>
      </c>
      <c r="I19" s="10">
        <v>20</v>
      </c>
      <c r="J19" s="11">
        <v>9</v>
      </c>
      <c r="K19" s="11">
        <v>48</v>
      </c>
      <c r="L19" s="4">
        <v>12</v>
      </c>
      <c r="M19" s="9">
        <v>167</v>
      </c>
      <c r="N19" s="10">
        <v>28</v>
      </c>
      <c r="O19" s="11">
        <v>14</v>
      </c>
      <c r="P19" s="11">
        <v>27</v>
      </c>
      <c r="Q19" s="4">
        <v>14</v>
      </c>
      <c r="R19" s="20">
        <v>48</v>
      </c>
      <c r="S19" s="10">
        <v>18</v>
      </c>
      <c r="T19" s="11">
        <v>24</v>
      </c>
      <c r="U19" s="11">
        <v>8</v>
      </c>
      <c r="V19" s="9">
        <v>10</v>
      </c>
      <c r="W19" s="10">
        <v>1</v>
      </c>
      <c r="X19" s="11">
        <v>4</v>
      </c>
      <c r="Y19" s="4">
        <v>0</v>
      </c>
      <c r="Z19" s="74"/>
      <c r="AA19" s="42"/>
      <c r="AB19" s="74"/>
    </row>
    <row r="20" spans="1:28" x14ac:dyDescent="0.3">
      <c r="A20" s="2"/>
      <c r="B20" s="37" t="s">
        <v>17</v>
      </c>
      <c r="C20" s="9">
        <v>61</v>
      </c>
      <c r="D20" s="10">
        <v>146</v>
      </c>
      <c r="E20" s="11">
        <v>11</v>
      </c>
      <c r="F20" s="11">
        <v>29</v>
      </c>
      <c r="G20" s="11">
        <v>7</v>
      </c>
      <c r="H20" s="9">
        <v>48</v>
      </c>
      <c r="I20" s="10">
        <v>17</v>
      </c>
      <c r="J20" s="11">
        <v>10</v>
      </c>
      <c r="K20" s="11">
        <v>13</v>
      </c>
      <c r="L20" s="4">
        <v>11</v>
      </c>
      <c r="M20" s="9">
        <v>116</v>
      </c>
      <c r="N20" s="10">
        <v>16</v>
      </c>
      <c r="O20" s="11">
        <v>13</v>
      </c>
      <c r="P20" s="11">
        <v>20</v>
      </c>
      <c r="Q20" s="4">
        <v>10</v>
      </c>
      <c r="R20" s="20">
        <v>38</v>
      </c>
      <c r="S20" s="10">
        <v>17</v>
      </c>
      <c r="T20" s="11">
        <v>23</v>
      </c>
      <c r="U20" s="11">
        <v>3</v>
      </c>
      <c r="V20" s="9">
        <v>5</v>
      </c>
      <c r="W20" s="10">
        <v>2</v>
      </c>
      <c r="X20" s="11">
        <v>2</v>
      </c>
      <c r="Y20" s="4">
        <v>1</v>
      </c>
      <c r="Z20" s="74"/>
      <c r="AA20" s="42"/>
      <c r="AB20" s="74"/>
    </row>
    <row r="21" spans="1:28" x14ac:dyDescent="0.3">
      <c r="A21" s="2"/>
      <c r="B21" s="37" t="s">
        <v>18</v>
      </c>
      <c r="C21" s="9">
        <v>47</v>
      </c>
      <c r="D21" s="10">
        <v>101</v>
      </c>
      <c r="E21" s="11">
        <v>6</v>
      </c>
      <c r="F21" s="11">
        <v>22</v>
      </c>
      <c r="G21" s="11">
        <v>5</v>
      </c>
      <c r="H21" s="9">
        <v>37</v>
      </c>
      <c r="I21" s="10">
        <v>12</v>
      </c>
      <c r="J21" s="11">
        <v>6</v>
      </c>
      <c r="K21" s="11">
        <v>15</v>
      </c>
      <c r="L21" s="4">
        <v>9</v>
      </c>
      <c r="M21" s="9">
        <v>102</v>
      </c>
      <c r="N21" s="10">
        <v>13</v>
      </c>
      <c r="O21" s="11">
        <v>11</v>
      </c>
      <c r="P21" s="11">
        <v>14</v>
      </c>
      <c r="Q21" s="4">
        <v>6</v>
      </c>
      <c r="R21" s="20">
        <v>30</v>
      </c>
      <c r="S21" s="10">
        <v>10</v>
      </c>
      <c r="T21" s="11">
        <v>17</v>
      </c>
      <c r="U21" s="11">
        <v>7</v>
      </c>
      <c r="V21" s="9">
        <v>3</v>
      </c>
      <c r="W21" s="10">
        <v>2</v>
      </c>
      <c r="X21" s="11">
        <v>4</v>
      </c>
      <c r="Y21" s="4">
        <v>0</v>
      </c>
      <c r="Z21" s="74"/>
      <c r="AA21" s="42"/>
      <c r="AB21" s="74"/>
    </row>
    <row r="22" spans="1:28" x14ac:dyDescent="0.3">
      <c r="A22" s="2"/>
      <c r="B22" s="37" t="s">
        <v>19</v>
      </c>
      <c r="C22" s="9">
        <v>36</v>
      </c>
      <c r="D22" s="10">
        <v>72</v>
      </c>
      <c r="E22" s="11">
        <v>0</v>
      </c>
      <c r="F22" s="11">
        <v>13</v>
      </c>
      <c r="G22" s="11">
        <v>0</v>
      </c>
      <c r="H22" s="9">
        <v>15</v>
      </c>
      <c r="I22" s="10">
        <v>10</v>
      </c>
      <c r="J22" s="11">
        <v>4</v>
      </c>
      <c r="K22" s="11">
        <v>11</v>
      </c>
      <c r="L22" s="4">
        <v>8</v>
      </c>
      <c r="M22" s="9">
        <v>77</v>
      </c>
      <c r="N22" s="10">
        <v>10</v>
      </c>
      <c r="O22" s="11">
        <v>8</v>
      </c>
      <c r="P22" s="11">
        <v>7</v>
      </c>
      <c r="Q22" s="4">
        <v>4</v>
      </c>
      <c r="R22" s="20">
        <v>19</v>
      </c>
      <c r="S22" s="10">
        <v>5</v>
      </c>
      <c r="T22" s="11">
        <v>18</v>
      </c>
      <c r="U22" s="11">
        <v>6</v>
      </c>
      <c r="V22" s="9">
        <v>4</v>
      </c>
      <c r="W22" s="10">
        <v>1</v>
      </c>
      <c r="X22" s="11">
        <v>0</v>
      </c>
      <c r="Y22" s="4">
        <v>0</v>
      </c>
      <c r="Z22" s="74"/>
      <c r="AA22" s="42"/>
      <c r="AB22" s="74"/>
    </row>
    <row r="23" spans="1:28" s="60" customFormat="1" x14ac:dyDescent="0.3">
      <c r="A23" s="41"/>
      <c r="B23" s="37" t="s">
        <v>24</v>
      </c>
      <c r="C23" s="9">
        <v>32</v>
      </c>
      <c r="D23" s="10">
        <v>60</v>
      </c>
      <c r="E23" s="11">
        <v>0</v>
      </c>
      <c r="F23" s="11">
        <v>0</v>
      </c>
      <c r="G23" s="11">
        <v>0</v>
      </c>
      <c r="H23" s="9">
        <v>8</v>
      </c>
      <c r="I23" s="10">
        <v>0</v>
      </c>
      <c r="J23" s="11">
        <v>0</v>
      </c>
      <c r="K23" s="11">
        <v>0</v>
      </c>
      <c r="L23" s="4">
        <v>0</v>
      </c>
      <c r="M23" s="9">
        <v>48</v>
      </c>
      <c r="N23" s="10">
        <v>4</v>
      </c>
      <c r="O23" s="11">
        <v>12</v>
      </c>
      <c r="P23" s="11">
        <v>0</v>
      </c>
      <c r="Q23" s="4">
        <v>4</v>
      </c>
      <c r="R23" s="20">
        <v>12</v>
      </c>
      <c r="S23" s="10">
        <v>2</v>
      </c>
      <c r="T23" s="11">
        <v>2</v>
      </c>
      <c r="U23" s="11">
        <v>0</v>
      </c>
      <c r="V23" s="9">
        <v>0</v>
      </c>
      <c r="W23" s="10">
        <v>0</v>
      </c>
      <c r="X23" s="11">
        <v>0</v>
      </c>
      <c r="Y23" s="4">
        <v>0</v>
      </c>
      <c r="Z23" s="74"/>
      <c r="AA23" s="42"/>
      <c r="AB23" s="74"/>
    </row>
    <row r="24" spans="1:28" s="60" customFormat="1" x14ac:dyDescent="0.3">
      <c r="A24" s="41"/>
      <c r="B24" s="37" t="s">
        <v>20</v>
      </c>
      <c r="C24" s="9">
        <v>13</v>
      </c>
      <c r="D24" s="10">
        <v>31</v>
      </c>
      <c r="E24" s="11">
        <v>1</v>
      </c>
      <c r="F24" s="11">
        <v>1</v>
      </c>
      <c r="G24" s="11">
        <v>2</v>
      </c>
      <c r="H24" s="9">
        <v>14</v>
      </c>
      <c r="I24" s="10">
        <v>1</v>
      </c>
      <c r="J24" s="11">
        <v>1</v>
      </c>
      <c r="K24" s="11">
        <v>0</v>
      </c>
      <c r="L24" s="4">
        <v>2</v>
      </c>
      <c r="M24" s="9">
        <v>37</v>
      </c>
      <c r="N24" s="10">
        <v>9</v>
      </c>
      <c r="O24" s="11">
        <v>3</v>
      </c>
      <c r="P24" s="11">
        <v>0</v>
      </c>
      <c r="Q24" s="4">
        <v>1</v>
      </c>
      <c r="R24" s="20">
        <v>1</v>
      </c>
      <c r="S24" s="10">
        <v>1</v>
      </c>
      <c r="T24" s="11">
        <v>0</v>
      </c>
      <c r="U24" s="11">
        <v>0</v>
      </c>
      <c r="V24" s="9">
        <v>0</v>
      </c>
      <c r="W24" s="10">
        <v>0</v>
      </c>
      <c r="X24" s="11">
        <v>0</v>
      </c>
      <c r="Y24" s="4">
        <v>0</v>
      </c>
      <c r="Z24" s="74"/>
      <c r="AA24" s="42"/>
      <c r="AB24" s="74"/>
    </row>
    <row r="25" spans="1:28" s="60" customFormat="1" x14ac:dyDescent="0.3">
      <c r="A25" s="41"/>
      <c r="B25" s="37" t="s">
        <v>21</v>
      </c>
      <c r="C25" s="9">
        <v>11</v>
      </c>
      <c r="D25" s="10">
        <v>20</v>
      </c>
      <c r="E25" s="11">
        <v>0</v>
      </c>
      <c r="F25" s="11">
        <v>1</v>
      </c>
      <c r="G25" s="11">
        <v>0</v>
      </c>
      <c r="H25" s="9">
        <v>2</v>
      </c>
      <c r="I25" s="10">
        <v>4</v>
      </c>
      <c r="J25" s="11">
        <v>0</v>
      </c>
      <c r="K25" s="11">
        <v>0</v>
      </c>
      <c r="L25" s="4">
        <v>0</v>
      </c>
      <c r="M25" s="9">
        <v>19</v>
      </c>
      <c r="N25" s="10">
        <v>2</v>
      </c>
      <c r="O25" s="11">
        <v>0</v>
      </c>
      <c r="P25" s="11">
        <v>0</v>
      </c>
      <c r="Q25" s="4">
        <v>0</v>
      </c>
      <c r="R25" s="20">
        <v>0</v>
      </c>
      <c r="S25" s="10">
        <v>0</v>
      </c>
      <c r="T25" s="11">
        <v>0</v>
      </c>
      <c r="U25" s="11">
        <v>0</v>
      </c>
      <c r="V25" s="9">
        <v>0</v>
      </c>
      <c r="W25" s="10">
        <v>0</v>
      </c>
      <c r="X25" s="11">
        <v>0</v>
      </c>
      <c r="Y25" s="4">
        <v>0</v>
      </c>
      <c r="Z25" s="74"/>
      <c r="AA25" s="42"/>
      <c r="AB25" s="74"/>
    </row>
    <row r="26" spans="1:28" s="60" customFormat="1" ht="15" thickBot="1" x14ac:dyDescent="0.35">
      <c r="A26" s="41"/>
      <c r="B26" s="38" t="s">
        <v>22</v>
      </c>
      <c r="C26" s="16">
        <v>2</v>
      </c>
      <c r="D26" s="17">
        <v>7</v>
      </c>
      <c r="E26" s="18">
        <v>0</v>
      </c>
      <c r="F26" s="18">
        <v>1</v>
      </c>
      <c r="G26" s="18">
        <v>2</v>
      </c>
      <c r="H26" s="16">
        <v>0</v>
      </c>
      <c r="I26" s="17">
        <v>0</v>
      </c>
      <c r="J26" s="18">
        <v>0</v>
      </c>
      <c r="K26" s="18">
        <v>0</v>
      </c>
      <c r="L26" s="5">
        <v>0</v>
      </c>
      <c r="M26" s="16">
        <v>3</v>
      </c>
      <c r="N26" s="17">
        <v>1</v>
      </c>
      <c r="O26" s="18">
        <v>0</v>
      </c>
      <c r="P26" s="18">
        <v>0</v>
      </c>
      <c r="Q26" s="5">
        <v>0</v>
      </c>
      <c r="R26" s="22">
        <v>0</v>
      </c>
      <c r="S26" s="17">
        <v>0</v>
      </c>
      <c r="T26" s="18">
        <v>0</v>
      </c>
      <c r="U26" s="18">
        <v>0</v>
      </c>
      <c r="V26" s="16">
        <v>0</v>
      </c>
      <c r="W26" s="17">
        <v>0</v>
      </c>
      <c r="X26" s="18">
        <v>0</v>
      </c>
      <c r="Y26" s="5">
        <v>0</v>
      </c>
      <c r="Z26" s="74"/>
      <c r="AA26" s="42"/>
      <c r="AB26" s="74"/>
    </row>
    <row r="27" spans="1:28" x14ac:dyDescent="0.3">
      <c r="AA27" s="74"/>
      <c r="AB27" s="42"/>
    </row>
    <row r="28" spans="1:28" x14ac:dyDescent="0.3">
      <c r="C28" s="42">
        <f>SUM(C3:C26)</f>
        <v>927</v>
      </c>
      <c r="D28" s="42">
        <f t="shared" ref="D28:Y28" si="0">SUM(D3:D26)</f>
        <v>2054</v>
      </c>
      <c r="E28" s="42">
        <f t="shared" si="0"/>
        <v>169</v>
      </c>
      <c r="F28" s="42">
        <f t="shared" si="0"/>
        <v>458</v>
      </c>
      <c r="G28" s="42">
        <f t="shared" si="0"/>
        <v>263</v>
      </c>
      <c r="H28" s="42">
        <f t="shared" si="0"/>
        <v>871</v>
      </c>
      <c r="I28" s="42">
        <f t="shared" si="0"/>
        <v>341</v>
      </c>
      <c r="J28" s="42">
        <f t="shared" si="0"/>
        <v>73</v>
      </c>
      <c r="K28" s="42">
        <f t="shared" si="0"/>
        <v>318</v>
      </c>
      <c r="L28" s="42">
        <f t="shared" si="0"/>
        <v>197</v>
      </c>
      <c r="M28" s="42">
        <f t="shared" si="0"/>
        <v>2204</v>
      </c>
      <c r="N28" s="42">
        <f t="shared" si="0"/>
        <v>278</v>
      </c>
      <c r="O28" s="42">
        <f t="shared" si="0"/>
        <v>148</v>
      </c>
      <c r="P28" s="42">
        <f t="shared" si="0"/>
        <v>340</v>
      </c>
      <c r="Q28" s="42">
        <f t="shared" si="0"/>
        <v>231</v>
      </c>
      <c r="R28" s="42">
        <f t="shared" si="0"/>
        <v>520</v>
      </c>
      <c r="S28" s="42">
        <f t="shared" si="0"/>
        <v>219</v>
      </c>
      <c r="T28" s="42">
        <f t="shared" si="0"/>
        <v>316</v>
      </c>
      <c r="U28" s="42">
        <f t="shared" si="0"/>
        <v>53</v>
      </c>
      <c r="V28" s="42">
        <f t="shared" si="0"/>
        <v>150</v>
      </c>
      <c r="W28" s="42">
        <f t="shared" si="0"/>
        <v>38</v>
      </c>
      <c r="X28" s="42">
        <f t="shared" si="0"/>
        <v>79</v>
      </c>
      <c r="Y28" s="42">
        <f t="shared" si="0"/>
        <v>10</v>
      </c>
    </row>
    <row r="31" spans="1:28" x14ac:dyDescent="0.3">
      <c r="C31" s="76"/>
      <c r="D31" s="76">
        <v>1</v>
      </c>
      <c r="E31" s="76"/>
      <c r="F31" s="76">
        <v>2</v>
      </c>
      <c r="G31" s="77"/>
      <c r="H31" s="76">
        <v>3</v>
      </c>
      <c r="I31" s="76"/>
      <c r="J31" s="76">
        <v>4</v>
      </c>
      <c r="K31" s="76"/>
      <c r="L31" s="76">
        <v>5</v>
      </c>
      <c r="M31" s="76"/>
      <c r="N31" s="76">
        <v>6</v>
      </c>
    </row>
    <row r="32" spans="1:28" x14ac:dyDescent="0.3">
      <c r="C32" s="76" t="s">
        <v>90</v>
      </c>
      <c r="D32" s="77">
        <f>C28+D28+E28+F28+G28</f>
        <v>3871</v>
      </c>
      <c r="E32" s="76"/>
      <c r="F32" s="77">
        <f>H28+I28+J28+K28+L28</f>
        <v>1800</v>
      </c>
      <c r="G32" s="76"/>
      <c r="H32" s="77">
        <f>M28+N28+O28+P28+Q28</f>
        <v>3201</v>
      </c>
      <c r="I32" s="76"/>
      <c r="J32" s="77">
        <v>0</v>
      </c>
      <c r="K32" s="76"/>
      <c r="L32" s="77">
        <f>R28+S28+T28+U28</f>
        <v>1108</v>
      </c>
      <c r="M32" s="76"/>
      <c r="N32" s="77">
        <f>V28+W28+X28+Y28</f>
        <v>277</v>
      </c>
    </row>
    <row r="33" spans="3:14" x14ac:dyDescent="0.3">
      <c r="C33" s="76" t="s">
        <v>91</v>
      </c>
      <c r="D33" s="77">
        <f>H28+M28+R28+V28</f>
        <v>3745</v>
      </c>
      <c r="E33" s="76"/>
      <c r="F33" s="77">
        <f>C28+N28+S28+W28</f>
        <v>1462</v>
      </c>
      <c r="G33" s="76"/>
      <c r="H33" s="77">
        <f>D28+I28+T28+X28</f>
        <v>2790</v>
      </c>
      <c r="I33" s="76"/>
      <c r="J33" s="77">
        <f>E28+J28+O28+U28+Y28</f>
        <v>453</v>
      </c>
      <c r="K33" s="76"/>
      <c r="L33" s="77">
        <f>F28+K28+P28</f>
        <v>1116</v>
      </c>
      <c r="M33" s="76"/>
      <c r="N33" s="77">
        <f>G28+L28+Q28</f>
        <v>691</v>
      </c>
    </row>
    <row r="34" spans="3:14" x14ac:dyDescent="0.3"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3:14" x14ac:dyDescent="0.3">
      <c r="C35" s="76" t="s">
        <v>92</v>
      </c>
      <c r="D35" s="78">
        <f>SUM(D32:D33)</f>
        <v>7616</v>
      </c>
      <c r="E35" s="78"/>
      <c r="F35" s="78">
        <f t="shared" ref="F35:N35" si="1">SUM(F32:F33)</f>
        <v>3262</v>
      </c>
      <c r="G35" s="78"/>
      <c r="H35" s="79">
        <f t="shared" si="1"/>
        <v>5991</v>
      </c>
      <c r="I35" s="76"/>
      <c r="J35" s="79">
        <f t="shared" si="1"/>
        <v>453</v>
      </c>
      <c r="K35" s="79"/>
      <c r="L35" s="79">
        <f t="shared" si="1"/>
        <v>2224</v>
      </c>
      <c r="M35" s="79"/>
      <c r="N35" s="79">
        <f t="shared" si="1"/>
        <v>968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9365C-070F-4913-87C1-AFCF46587320}">
  <dimension ref="A1:U30"/>
  <sheetViews>
    <sheetView zoomScaleNormal="100" workbookViewId="0">
      <selection activeCell="Q28" sqref="Q28"/>
    </sheetView>
  </sheetViews>
  <sheetFormatPr defaultRowHeight="14.4" x14ac:dyDescent="0.3"/>
  <cols>
    <col min="1" max="1" width="9.88671875" customWidth="1"/>
  </cols>
  <sheetData>
    <row r="1" spans="1:18" ht="18.600000000000001" thickBot="1" x14ac:dyDescent="0.4">
      <c r="A1" s="39" t="s">
        <v>25</v>
      </c>
      <c r="B1" s="1" t="s">
        <v>71</v>
      </c>
    </row>
    <row r="2" spans="1:18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6" t="s">
        <v>69</v>
      </c>
      <c r="F2" s="27" t="s">
        <v>29</v>
      </c>
      <c r="G2" s="28" t="s">
        <v>30</v>
      </c>
      <c r="H2" s="29" t="s">
        <v>70</v>
      </c>
      <c r="I2" s="30" t="s">
        <v>72</v>
      </c>
      <c r="J2" s="31" t="s">
        <v>32</v>
      </c>
      <c r="K2" s="32" t="s">
        <v>89</v>
      </c>
    </row>
    <row r="3" spans="1:18" x14ac:dyDescent="0.3">
      <c r="A3" s="41" t="s">
        <v>40</v>
      </c>
      <c r="B3" s="36" t="s">
        <v>1</v>
      </c>
      <c r="C3" s="6">
        <v>2</v>
      </c>
      <c r="D3" s="8">
        <v>10</v>
      </c>
      <c r="E3" s="7">
        <v>0</v>
      </c>
      <c r="F3" s="6">
        <v>5</v>
      </c>
      <c r="G3" s="8">
        <v>1</v>
      </c>
      <c r="H3" s="3">
        <v>0</v>
      </c>
      <c r="I3" s="6">
        <v>6</v>
      </c>
      <c r="J3" s="8">
        <v>2</v>
      </c>
      <c r="K3" s="3">
        <v>0</v>
      </c>
      <c r="Q3" s="42"/>
      <c r="R3" s="42"/>
    </row>
    <row r="4" spans="1:18" x14ac:dyDescent="0.3">
      <c r="A4" s="2"/>
      <c r="B4" s="37" t="s">
        <v>2</v>
      </c>
      <c r="C4" s="9">
        <v>3</v>
      </c>
      <c r="D4" s="10">
        <v>5</v>
      </c>
      <c r="E4" s="11">
        <v>0</v>
      </c>
      <c r="F4" s="9">
        <v>3</v>
      </c>
      <c r="G4" s="10">
        <v>0</v>
      </c>
      <c r="H4" s="4">
        <v>0</v>
      </c>
      <c r="I4" s="9">
        <v>8</v>
      </c>
      <c r="J4" s="10">
        <v>0</v>
      </c>
      <c r="K4" s="4">
        <v>0</v>
      </c>
      <c r="Q4" s="42"/>
      <c r="R4" s="42"/>
    </row>
    <row r="5" spans="1:18" x14ac:dyDescent="0.3">
      <c r="A5" s="2"/>
      <c r="B5" s="37" t="s">
        <v>3</v>
      </c>
      <c r="C5" s="9">
        <v>2</v>
      </c>
      <c r="D5" s="10">
        <v>7</v>
      </c>
      <c r="E5" s="11">
        <v>0</v>
      </c>
      <c r="F5" s="9">
        <v>2</v>
      </c>
      <c r="G5" s="10">
        <v>0</v>
      </c>
      <c r="H5" s="4">
        <v>0</v>
      </c>
      <c r="I5" s="9">
        <v>16</v>
      </c>
      <c r="J5" s="10">
        <v>1</v>
      </c>
      <c r="K5" s="4">
        <v>0</v>
      </c>
      <c r="Q5" s="42"/>
      <c r="R5" s="42"/>
    </row>
    <row r="6" spans="1:18" x14ac:dyDescent="0.3">
      <c r="A6" s="2"/>
      <c r="B6" s="37" t="s">
        <v>4</v>
      </c>
      <c r="C6" s="9">
        <v>5</v>
      </c>
      <c r="D6" s="10">
        <v>10</v>
      </c>
      <c r="E6" s="11">
        <v>1</v>
      </c>
      <c r="F6" s="9">
        <v>3</v>
      </c>
      <c r="G6" s="10">
        <v>6</v>
      </c>
      <c r="H6" s="4">
        <v>0</v>
      </c>
      <c r="I6" s="9">
        <v>27</v>
      </c>
      <c r="J6" s="10">
        <v>2</v>
      </c>
      <c r="K6" s="4">
        <v>0</v>
      </c>
      <c r="Q6" s="42"/>
      <c r="R6" s="42"/>
    </row>
    <row r="7" spans="1:18" x14ac:dyDescent="0.3">
      <c r="A7" s="2"/>
      <c r="B7" s="37" t="s">
        <v>5</v>
      </c>
      <c r="C7" s="9">
        <v>17</v>
      </c>
      <c r="D7" s="10">
        <v>22</v>
      </c>
      <c r="E7" s="11">
        <v>1</v>
      </c>
      <c r="F7" s="9">
        <v>12</v>
      </c>
      <c r="G7" s="10">
        <v>11</v>
      </c>
      <c r="H7" s="4">
        <v>0</v>
      </c>
      <c r="I7" s="9">
        <v>57</v>
      </c>
      <c r="J7" s="10">
        <v>28</v>
      </c>
      <c r="K7" s="4">
        <v>1</v>
      </c>
      <c r="Q7" s="42"/>
      <c r="R7" s="42"/>
    </row>
    <row r="8" spans="1:18" x14ac:dyDescent="0.3">
      <c r="A8" s="2"/>
      <c r="B8" s="37" t="s">
        <v>6</v>
      </c>
      <c r="C8" s="9">
        <v>110</v>
      </c>
      <c r="D8" s="10">
        <v>80</v>
      </c>
      <c r="E8" s="11">
        <v>3</v>
      </c>
      <c r="F8" s="9">
        <v>63</v>
      </c>
      <c r="G8" s="10">
        <v>48</v>
      </c>
      <c r="H8" s="4">
        <v>0</v>
      </c>
      <c r="I8" s="9">
        <v>294</v>
      </c>
      <c r="J8" s="10">
        <v>365</v>
      </c>
      <c r="K8" s="4">
        <v>4</v>
      </c>
      <c r="Q8" s="42"/>
      <c r="R8" s="42"/>
    </row>
    <row r="9" spans="1:18" x14ac:dyDescent="0.3">
      <c r="A9" s="2"/>
      <c r="B9" s="37" t="s">
        <v>7</v>
      </c>
      <c r="C9" s="9">
        <v>169</v>
      </c>
      <c r="D9" s="10">
        <v>158</v>
      </c>
      <c r="E9" s="11">
        <v>13</v>
      </c>
      <c r="F9" s="9">
        <v>162</v>
      </c>
      <c r="G9" s="10">
        <v>148</v>
      </c>
      <c r="H9" s="4">
        <v>0</v>
      </c>
      <c r="I9" s="9">
        <v>533</v>
      </c>
      <c r="J9" s="10">
        <v>308</v>
      </c>
      <c r="K9" s="4">
        <v>13</v>
      </c>
      <c r="Q9" s="42"/>
      <c r="R9" s="42"/>
    </row>
    <row r="10" spans="1:18" x14ac:dyDescent="0.3">
      <c r="A10" s="2"/>
      <c r="B10" s="37" t="s">
        <v>8</v>
      </c>
      <c r="C10" s="9">
        <v>258</v>
      </c>
      <c r="D10" s="10">
        <v>241</v>
      </c>
      <c r="E10" s="11">
        <v>34</v>
      </c>
      <c r="F10" s="9">
        <v>134</v>
      </c>
      <c r="G10" s="10">
        <v>175</v>
      </c>
      <c r="H10" s="4">
        <v>0</v>
      </c>
      <c r="I10" s="9">
        <v>346</v>
      </c>
      <c r="J10" s="10">
        <v>238</v>
      </c>
      <c r="K10" s="4">
        <v>70</v>
      </c>
      <c r="Q10" s="42"/>
      <c r="R10" s="42"/>
    </row>
    <row r="11" spans="1:18" x14ac:dyDescent="0.3">
      <c r="A11" s="2"/>
      <c r="B11" s="37" t="s">
        <v>9</v>
      </c>
      <c r="C11" s="9">
        <v>222</v>
      </c>
      <c r="D11" s="10">
        <v>179</v>
      </c>
      <c r="E11" s="11">
        <v>29</v>
      </c>
      <c r="F11" s="9">
        <v>128</v>
      </c>
      <c r="G11" s="10">
        <v>126</v>
      </c>
      <c r="H11" s="4">
        <v>1</v>
      </c>
      <c r="I11" s="9">
        <v>333</v>
      </c>
      <c r="J11" s="10">
        <v>220</v>
      </c>
      <c r="K11" s="4">
        <v>81</v>
      </c>
      <c r="Q11" s="42"/>
      <c r="R11" s="42"/>
    </row>
    <row r="12" spans="1:18" x14ac:dyDescent="0.3">
      <c r="A12" s="2"/>
      <c r="B12" s="37" t="s">
        <v>10</v>
      </c>
      <c r="C12" s="9">
        <v>175</v>
      </c>
      <c r="D12" s="10">
        <v>231</v>
      </c>
      <c r="E12" s="11">
        <v>25</v>
      </c>
      <c r="F12" s="9">
        <v>130</v>
      </c>
      <c r="G12" s="10">
        <v>135</v>
      </c>
      <c r="H12" s="4">
        <v>0</v>
      </c>
      <c r="I12" s="9">
        <v>258</v>
      </c>
      <c r="J12" s="10">
        <v>182</v>
      </c>
      <c r="K12" s="4">
        <v>48</v>
      </c>
      <c r="Q12" s="42"/>
      <c r="R12" s="42"/>
    </row>
    <row r="13" spans="1:18" x14ac:dyDescent="0.3">
      <c r="A13" s="2"/>
      <c r="B13" s="37" t="s">
        <v>11</v>
      </c>
      <c r="C13" s="12">
        <v>187</v>
      </c>
      <c r="D13" s="14">
        <v>281</v>
      </c>
      <c r="E13" s="15">
        <v>18</v>
      </c>
      <c r="F13" s="9">
        <v>140</v>
      </c>
      <c r="G13" s="10">
        <v>161</v>
      </c>
      <c r="H13" s="4">
        <v>3</v>
      </c>
      <c r="I13" s="12">
        <v>223</v>
      </c>
      <c r="J13" s="14">
        <v>173</v>
      </c>
      <c r="K13" s="13">
        <v>62</v>
      </c>
      <c r="Q13" s="42"/>
      <c r="R13" s="42"/>
    </row>
    <row r="14" spans="1:18" x14ac:dyDescent="0.3">
      <c r="A14" s="2"/>
      <c r="B14" s="37" t="s">
        <v>12</v>
      </c>
      <c r="C14" s="12">
        <v>119</v>
      </c>
      <c r="D14" s="14">
        <v>241</v>
      </c>
      <c r="E14" s="15">
        <v>16</v>
      </c>
      <c r="F14" s="9">
        <v>125</v>
      </c>
      <c r="G14" s="10">
        <v>120</v>
      </c>
      <c r="H14" s="13">
        <v>0</v>
      </c>
      <c r="I14" s="12">
        <v>261</v>
      </c>
      <c r="J14" s="14">
        <v>199</v>
      </c>
      <c r="K14" s="13">
        <v>44</v>
      </c>
      <c r="Q14" s="42"/>
      <c r="R14" s="42"/>
    </row>
    <row r="15" spans="1:18" x14ac:dyDescent="0.3">
      <c r="A15" s="2"/>
      <c r="B15" s="37" t="s">
        <v>23</v>
      </c>
      <c r="C15" s="12">
        <v>137</v>
      </c>
      <c r="D15" s="14">
        <v>204</v>
      </c>
      <c r="E15" s="15">
        <v>22</v>
      </c>
      <c r="F15" s="9">
        <v>143</v>
      </c>
      <c r="G15" s="10">
        <v>180</v>
      </c>
      <c r="H15" s="13">
        <v>1</v>
      </c>
      <c r="I15" s="12">
        <v>308</v>
      </c>
      <c r="J15" s="14">
        <v>208</v>
      </c>
      <c r="K15" s="13">
        <v>37</v>
      </c>
      <c r="Q15" s="42"/>
      <c r="R15" s="42"/>
    </row>
    <row r="16" spans="1:18" x14ac:dyDescent="0.3">
      <c r="A16" s="2"/>
      <c r="B16" s="37" t="s">
        <v>13</v>
      </c>
      <c r="C16" s="12">
        <v>105</v>
      </c>
      <c r="D16" s="14">
        <v>215</v>
      </c>
      <c r="E16" s="15">
        <v>23</v>
      </c>
      <c r="F16" s="9">
        <v>159</v>
      </c>
      <c r="G16" s="10">
        <v>216</v>
      </c>
      <c r="H16" s="13">
        <v>1</v>
      </c>
      <c r="I16" s="12">
        <v>337</v>
      </c>
      <c r="J16" s="14">
        <v>142</v>
      </c>
      <c r="K16" s="13">
        <v>49</v>
      </c>
      <c r="Q16" s="42"/>
      <c r="R16" s="42"/>
    </row>
    <row r="17" spans="1:21" x14ac:dyDescent="0.3">
      <c r="A17" s="2"/>
      <c r="B17" s="37" t="s">
        <v>14</v>
      </c>
      <c r="C17" s="12">
        <v>210</v>
      </c>
      <c r="D17" s="14">
        <v>273</v>
      </c>
      <c r="E17" s="15">
        <v>35</v>
      </c>
      <c r="F17" s="9">
        <v>201</v>
      </c>
      <c r="G17" s="10">
        <v>260</v>
      </c>
      <c r="H17" s="13">
        <v>3</v>
      </c>
      <c r="I17" s="12">
        <v>398</v>
      </c>
      <c r="J17" s="14">
        <v>207</v>
      </c>
      <c r="K17" s="13">
        <v>51</v>
      </c>
      <c r="Q17" s="42"/>
      <c r="R17" s="42"/>
    </row>
    <row r="18" spans="1:21" x14ac:dyDescent="0.3">
      <c r="A18" s="2"/>
      <c r="B18" s="37" t="s">
        <v>15</v>
      </c>
      <c r="C18" s="12">
        <v>223</v>
      </c>
      <c r="D18" s="14">
        <v>351</v>
      </c>
      <c r="E18" s="15">
        <v>38</v>
      </c>
      <c r="F18" s="9">
        <v>235</v>
      </c>
      <c r="G18" s="10">
        <v>209</v>
      </c>
      <c r="H18" s="13">
        <v>2</v>
      </c>
      <c r="I18" s="12">
        <v>387</v>
      </c>
      <c r="J18" s="14">
        <v>291</v>
      </c>
      <c r="K18" s="13">
        <v>59</v>
      </c>
      <c r="Q18" s="42"/>
      <c r="R18" s="42"/>
    </row>
    <row r="19" spans="1:21" x14ac:dyDescent="0.3">
      <c r="A19" s="2"/>
      <c r="B19" s="37" t="s">
        <v>16</v>
      </c>
      <c r="C19" s="9">
        <v>170</v>
      </c>
      <c r="D19" s="10">
        <v>400</v>
      </c>
      <c r="E19" s="11">
        <v>31</v>
      </c>
      <c r="F19" s="12">
        <v>191</v>
      </c>
      <c r="G19" s="14">
        <v>195</v>
      </c>
      <c r="H19" s="13">
        <v>0</v>
      </c>
      <c r="I19" s="9">
        <v>245</v>
      </c>
      <c r="J19" s="10">
        <v>188</v>
      </c>
      <c r="K19" s="4">
        <v>54</v>
      </c>
      <c r="Q19" s="42"/>
      <c r="R19" s="42"/>
    </row>
    <row r="20" spans="1:21" x14ac:dyDescent="0.3">
      <c r="A20" s="2"/>
      <c r="B20" s="37" t="s">
        <v>17</v>
      </c>
      <c r="C20" s="9">
        <v>110</v>
      </c>
      <c r="D20" s="10">
        <v>331</v>
      </c>
      <c r="E20" s="11">
        <v>35</v>
      </c>
      <c r="F20" s="12">
        <v>168</v>
      </c>
      <c r="G20" s="14">
        <v>183</v>
      </c>
      <c r="H20" s="4">
        <v>1</v>
      </c>
      <c r="I20" s="9">
        <v>204</v>
      </c>
      <c r="J20" s="10">
        <v>135</v>
      </c>
      <c r="K20" s="4">
        <v>34</v>
      </c>
      <c r="Q20" s="42"/>
      <c r="R20" s="42"/>
    </row>
    <row r="21" spans="1:21" x14ac:dyDescent="0.3">
      <c r="A21" s="2"/>
      <c r="B21" s="37" t="s">
        <v>18</v>
      </c>
      <c r="C21" s="9">
        <v>107</v>
      </c>
      <c r="D21" s="10">
        <v>230</v>
      </c>
      <c r="E21" s="11">
        <v>29</v>
      </c>
      <c r="F21" s="12">
        <v>69</v>
      </c>
      <c r="G21" s="14">
        <v>131</v>
      </c>
      <c r="H21" s="4">
        <v>0</v>
      </c>
      <c r="I21" s="9">
        <v>156</v>
      </c>
      <c r="J21" s="10">
        <v>96</v>
      </c>
      <c r="K21" s="4">
        <v>32</v>
      </c>
      <c r="Q21" s="42"/>
      <c r="R21" s="42"/>
    </row>
    <row r="22" spans="1:21" x14ac:dyDescent="0.3">
      <c r="A22" s="2"/>
      <c r="B22" s="37" t="s">
        <v>19</v>
      </c>
      <c r="C22" s="9">
        <v>71</v>
      </c>
      <c r="D22" s="10">
        <v>211</v>
      </c>
      <c r="E22" s="11">
        <v>11</v>
      </c>
      <c r="F22" s="12">
        <v>57</v>
      </c>
      <c r="G22" s="14">
        <v>82</v>
      </c>
      <c r="H22" s="4">
        <v>0</v>
      </c>
      <c r="I22" s="9">
        <v>91</v>
      </c>
      <c r="J22" s="10">
        <v>67</v>
      </c>
      <c r="K22" s="4">
        <v>24</v>
      </c>
      <c r="Q22" s="42"/>
      <c r="R22" s="42"/>
    </row>
    <row r="23" spans="1:21" x14ac:dyDescent="0.3">
      <c r="A23" s="2"/>
      <c r="B23" s="37" t="s">
        <v>24</v>
      </c>
      <c r="C23" s="9">
        <v>54</v>
      </c>
      <c r="D23" s="10">
        <v>123</v>
      </c>
      <c r="E23" s="11">
        <v>9</v>
      </c>
      <c r="F23" s="12">
        <v>53</v>
      </c>
      <c r="G23" s="14">
        <v>60</v>
      </c>
      <c r="H23" s="4">
        <v>0</v>
      </c>
      <c r="I23" s="9">
        <v>81</v>
      </c>
      <c r="J23" s="10">
        <v>51</v>
      </c>
      <c r="K23" s="4">
        <v>12</v>
      </c>
      <c r="Q23" s="42"/>
      <c r="R23" s="42"/>
    </row>
    <row r="24" spans="1:21" x14ac:dyDescent="0.3">
      <c r="A24" s="2"/>
      <c r="B24" s="37" t="s">
        <v>20</v>
      </c>
      <c r="C24" s="9">
        <v>13</v>
      </c>
      <c r="D24" s="10">
        <v>57</v>
      </c>
      <c r="E24" s="11">
        <v>0</v>
      </c>
      <c r="F24" s="12">
        <v>17</v>
      </c>
      <c r="G24" s="14">
        <v>19</v>
      </c>
      <c r="H24" s="4">
        <v>0</v>
      </c>
      <c r="I24" s="9">
        <v>78</v>
      </c>
      <c r="J24" s="10">
        <v>27</v>
      </c>
      <c r="K24" s="4">
        <v>0</v>
      </c>
      <c r="Q24" s="42"/>
      <c r="R24" s="42"/>
    </row>
    <row r="25" spans="1:21" x14ac:dyDescent="0.3">
      <c r="A25" s="2"/>
      <c r="B25" s="37" t="s">
        <v>21</v>
      </c>
      <c r="C25" s="9">
        <v>7</v>
      </c>
      <c r="D25" s="10">
        <v>44</v>
      </c>
      <c r="E25" s="11">
        <v>0</v>
      </c>
      <c r="F25" s="9">
        <v>13</v>
      </c>
      <c r="G25" s="10">
        <v>13</v>
      </c>
      <c r="H25" s="4">
        <v>0</v>
      </c>
      <c r="I25" s="9">
        <v>33</v>
      </c>
      <c r="J25" s="10">
        <v>14</v>
      </c>
      <c r="K25" s="4">
        <v>0</v>
      </c>
      <c r="Q25" s="42"/>
      <c r="R25" s="42"/>
    </row>
    <row r="26" spans="1:21" ht="15" thickBot="1" x14ac:dyDescent="0.35">
      <c r="A26" s="2"/>
      <c r="B26" s="38" t="s">
        <v>22</v>
      </c>
      <c r="C26" s="16">
        <v>10</v>
      </c>
      <c r="D26" s="17">
        <v>15</v>
      </c>
      <c r="E26" s="18">
        <v>0</v>
      </c>
      <c r="F26" s="16">
        <v>0</v>
      </c>
      <c r="G26" s="17">
        <v>5</v>
      </c>
      <c r="H26" s="5">
        <v>0</v>
      </c>
      <c r="I26" s="16">
        <v>16</v>
      </c>
      <c r="J26" s="17">
        <v>2</v>
      </c>
      <c r="K26" s="5">
        <v>0</v>
      </c>
      <c r="N26" s="76"/>
      <c r="O26" s="76">
        <v>1</v>
      </c>
      <c r="P26" s="76"/>
      <c r="Q26" s="76">
        <v>2</v>
      </c>
      <c r="R26" s="77"/>
      <c r="S26" s="76">
        <v>3</v>
      </c>
      <c r="T26" s="76"/>
      <c r="U26" s="76" t="s">
        <v>93</v>
      </c>
    </row>
    <row r="27" spans="1:21" x14ac:dyDescent="0.3">
      <c r="N27" s="76" t="s">
        <v>90</v>
      </c>
      <c r="O27" s="77">
        <f>C28+D28+E28</f>
        <v>6778</v>
      </c>
      <c r="P27" s="76"/>
      <c r="Q27" s="77">
        <f>F28+G28+H28</f>
        <v>4709</v>
      </c>
      <c r="R27" s="76"/>
      <c r="S27" s="77">
        <f>I28+J28+K28</f>
        <v>8517</v>
      </c>
      <c r="T27" s="76"/>
      <c r="U27" s="77">
        <v>0</v>
      </c>
    </row>
    <row r="28" spans="1:21" x14ac:dyDescent="0.3">
      <c r="C28" s="42">
        <f>SUM(C3:C26)</f>
        <v>2486</v>
      </c>
      <c r="D28" s="42">
        <f t="shared" ref="D28:K28" si="0">SUM(D3:D26)</f>
        <v>3919</v>
      </c>
      <c r="E28" s="42">
        <f t="shared" si="0"/>
        <v>373</v>
      </c>
      <c r="F28" s="42">
        <f t="shared" si="0"/>
        <v>2213</v>
      </c>
      <c r="G28" s="42">
        <f t="shared" si="0"/>
        <v>2484</v>
      </c>
      <c r="H28" s="42">
        <f t="shared" si="0"/>
        <v>12</v>
      </c>
      <c r="I28" s="42">
        <f t="shared" si="0"/>
        <v>4696</v>
      </c>
      <c r="J28" s="42">
        <f t="shared" si="0"/>
        <v>3146</v>
      </c>
      <c r="K28" s="42">
        <f t="shared" si="0"/>
        <v>675</v>
      </c>
      <c r="N28" s="76" t="s">
        <v>91</v>
      </c>
      <c r="O28" s="77">
        <f>F28+I28</f>
        <v>6909</v>
      </c>
      <c r="P28" s="76"/>
      <c r="Q28" s="77">
        <f>C28+J28</f>
        <v>5632</v>
      </c>
      <c r="R28" s="76"/>
      <c r="S28" s="77">
        <f>D28+G28</f>
        <v>6403</v>
      </c>
      <c r="T28" s="76"/>
      <c r="U28" s="77">
        <f>E28+H28+K28</f>
        <v>1060</v>
      </c>
    </row>
    <row r="29" spans="1:21" x14ac:dyDescent="0.3">
      <c r="N29" s="76"/>
      <c r="O29" s="76"/>
      <c r="P29" s="76"/>
      <c r="Q29" s="76"/>
      <c r="R29" s="76"/>
      <c r="S29" s="76"/>
      <c r="T29" s="76"/>
      <c r="U29" s="76"/>
    </row>
    <row r="30" spans="1:21" x14ac:dyDescent="0.3">
      <c r="N30" s="76" t="s">
        <v>92</v>
      </c>
      <c r="O30" s="78">
        <f>SUM(O27:O28)</f>
        <v>13687</v>
      </c>
      <c r="P30" s="78"/>
      <c r="Q30" s="78">
        <f t="shared" ref="Q30:U30" si="1">SUM(Q27:Q28)</f>
        <v>10341</v>
      </c>
      <c r="R30" s="78"/>
      <c r="S30" s="79">
        <f t="shared" si="1"/>
        <v>14920</v>
      </c>
      <c r="T30" s="76"/>
      <c r="U30" s="79">
        <f t="shared" si="1"/>
        <v>1060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BDCFF-52FF-4375-9979-C1D52B18E2A1}">
  <dimension ref="A1:U30"/>
  <sheetViews>
    <sheetView zoomScaleNormal="100" workbookViewId="0">
      <selection activeCell="V29" sqref="V29"/>
    </sheetView>
  </sheetViews>
  <sheetFormatPr defaultRowHeight="14.4" x14ac:dyDescent="0.3"/>
  <cols>
    <col min="1" max="1" width="12.88671875" customWidth="1"/>
  </cols>
  <sheetData>
    <row r="1" spans="1:21" ht="18.600000000000001" thickBot="1" x14ac:dyDescent="0.4">
      <c r="A1" s="39" t="s">
        <v>25</v>
      </c>
      <c r="B1" s="1" t="s">
        <v>68</v>
      </c>
    </row>
    <row r="2" spans="1:21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6" t="s">
        <v>33</v>
      </c>
      <c r="F2" s="27" t="s">
        <v>29</v>
      </c>
      <c r="G2" s="28" t="s">
        <v>30</v>
      </c>
      <c r="H2" s="29" t="s">
        <v>34</v>
      </c>
      <c r="I2" s="33" t="s">
        <v>38</v>
      </c>
      <c r="J2" s="34" t="s">
        <v>36</v>
      </c>
      <c r="K2" s="35" t="s">
        <v>37</v>
      </c>
    </row>
    <row r="3" spans="1:21" x14ac:dyDescent="0.3">
      <c r="A3" s="41" t="s">
        <v>40</v>
      </c>
      <c r="B3" s="36" t="s">
        <v>1</v>
      </c>
      <c r="C3" s="6">
        <v>0</v>
      </c>
      <c r="D3" s="8">
        <v>0</v>
      </c>
      <c r="E3" s="7">
        <v>2</v>
      </c>
      <c r="F3" s="6">
        <v>0</v>
      </c>
      <c r="G3" s="8">
        <v>0</v>
      </c>
      <c r="H3" s="3">
        <v>4</v>
      </c>
      <c r="I3" s="19">
        <v>1</v>
      </c>
      <c r="J3" s="8">
        <v>2</v>
      </c>
      <c r="K3" s="3">
        <v>6</v>
      </c>
      <c r="T3" s="42"/>
      <c r="U3" s="42"/>
    </row>
    <row r="4" spans="1:21" x14ac:dyDescent="0.3">
      <c r="A4" s="2"/>
      <c r="B4" s="37" t="s">
        <v>2</v>
      </c>
      <c r="C4" s="9">
        <v>0</v>
      </c>
      <c r="D4" s="10">
        <v>0</v>
      </c>
      <c r="E4" s="11">
        <v>0</v>
      </c>
      <c r="F4" s="9">
        <v>0</v>
      </c>
      <c r="G4" s="10">
        <v>1</v>
      </c>
      <c r="H4" s="4">
        <v>0</v>
      </c>
      <c r="I4" s="20">
        <v>0</v>
      </c>
      <c r="J4" s="10">
        <v>0</v>
      </c>
      <c r="K4" s="4">
        <v>1</v>
      </c>
      <c r="T4" s="42"/>
      <c r="U4" s="42"/>
    </row>
    <row r="5" spans="1:21" x14ac:dyDescent="0.3">
      <c r="A5" s="2"/>
      <c r="B5" s="37" t="s">
        <v>3</v>
      </c>
      <c r="C5" s="9">
        <v>0</v>
      </c>
      <c r="D5" s="10">
        <v>0</v>
      </c>
      <c r="E5" s="11">
        <v>1</v>
      </c>
      <c r="F5" s="9">
        <v>0</v>
      </c>
      <c r="G5" s="10">
        <v>1</v>
      </c>
      <c r="H5" s="4">
        <v>2</v>
      </c>
      <c r="I5" s="20">
        <v>0</v>
      </c>
      <c r="J5" s="10">
        <v>1</v>
      </c>
      <c r="K5" s="4">
        <v>4</v>
      </c>
      <c r="T5" s="42"/>
      <c r="U5" s="42"/>
    </row>
    <row r="6" spans="1:21" x14ac:dyDescent="0.3">
      <c r="A6" s="2"/>
      <c r="B6" s="37" t="s">
        <v>4</v>
      </c>
      <c r="C6" s="9">
        <v>0</v>
      </c>
      <c r="D6" s="10">
        <v>0</v>
      </c>
      <c r="E6" s="11">
        <v>1</v>
      </c>
      <c r="F6" s="9">
        <v>1</v>
      </c>
      <c r="G6" s="10">
        <v>3</v>
      </c>
      <c r="H6" s="4">
        <v>11</v>
      </c>
      <c r="I6" s="20">
        <v>3</v>
      </c>
      <c r="J6" s="10">
        <v>2</v>
      </c>
      <c r="K6" s="4">
        <v>15</v>
      </c>
      <c r="T6" s="42"/>
      <c r="U6" s="42"/>
    </row>
    <row r="7" spans="1:21" x14ac:dyDescent="0.3">
      <c r="A7" s="2"/>
      <c r="B7" s="37" t="s">
        <v>5</v>
      </c>
      <c r="C7" s="9">
        <v>0</v>
      </c>
      <c r="D7" s="10">
        <v>1</v>
      </c>
      <c r="E7" s="11">
        <v>3</v>
      </c>
      <c r="F7" s="9">
        <v>0</v>
      </c>
      <c r="G7" s="10">
        <v>7</v>
      </c>
      <c r="H7" s="4">
        <v>22</v>
      </c>
      <c r="I7" s="20">
        <v>8</v>
      </c>
      <c r="J7" s="10">
        <v>16</v>
      </c>
      <c r="K7" s="4">
        <v>25</v>
      </c>
      <c r="T7" s="42"/>
      <c r="U7" s="42"/>
    </row>
    <row r="8" spans="1:21" x14ac:dyDescent="0.3">
      <c r="A8" s="2"/>
      <c r="B8" s="37" t="s">
        <v>6</v>
      </c>
      <c r="C8" s="9">
        <v>1</v>
      </c>
      <c r="D8" s="10">
        <v>14</v>
      </c>
      <c r="E8" s="11">
        <v>3</v>
      </c>
      <c r="F8" s="9">
        <v>10</v>
      </c>
      <c r="G8" s="10">
        <v>31</v>
      </c>
      <c r="H8" s="4">
        <v>101</v>
      </c>
      <c r="I8" s="20">
        <v>57</v>
      </c>
      <c r="J8" s="10">
        <v>82</v>
      </c>
      <c r="K8" s="4">
        <v>104</v>
      </c>
      <c r="T8" s="42"/>
      <c r="U8" s="42"/>
    </row>
    <row r="9" spans="1:21" x14ac:dyDescent="0.3">
      <c r="A9" s="2"/>
      <c r="B9" s="37" t="s">
        <v>7</v>
      </c>
      <c r="C9" s="9">
        <v>3</v>
      </c>
      <c r="D9" s="10">
        <v>42</v>
      </c>
      <c r="E9" s="11">
        <v>9</v>
      </c>
      <c r="F9" s="9">
        <v>16</v>
      </c>
      <c r="G9" s="10">
        <v>59</v>
      </c>
      <c r="H9" s="4">
        <v>139</v>
      </c>
      <c r="I9" s="20">
        <v>33</v>
      </c>
      <c r="J9" s="10">
        <v>36</v>
      </c>
      <c r="K9" s="4">
        <v>162</v>
      </c>
      <c r="T9" s="42"/>
      <c r="U9" s="42"/>
    </row>
    <row r="10" spans="1:21" x14ac:dyDescent="0.3">
      <c r="A10" s="2"/>
      <c r="B10" s="37" t="s">
        <v>8</v>
      </c>
      <c r="C10" s="9">
        <v>6</v>
      </c>
      <c r="D10" s="10">
        <v>42</v>
      </c>
      <c r="E10" s="11">
        <v>15</v>
      </c>
      <c r="F10" s="9">
        <v>21</v>
      </c>
      <c r="G10" s="10">
        <v>77</v>
      </c>
      <c r="H10" s="4">
        <v>209</v>
      </c>
      <c r="I10" s="20">
        <v>39</v>
      </c>
      <c r="J10" s="10">
        <v>157</v>
      </c>
      <c r="K10" s="4">
        <v>289</v>
      </c>
      <c r="T10" s="42"/>
      <c r="U10" s="42"/>
    </row>
    <row r="11" spans="1:21" x14ac:dyDescent="0.3">
      <c r="A11" s="2"/>
      <c r="B11" s="37" t="s">
        <v>9</v>
      </c>
      <c r="C11" s="9">
        <v>3</v>
      </c>
      <c r="D11" s="10">
        <v>51</v>
      </c>
      <c r="E11" s="11">
        <v>15</v>
      </c>
      <c r="F11" s="9">
        <v>23</v>
      </c>
      <c r="G11" s="10">
        <v>74</v>
      </c>
      <c r="H11" s="4">
        <v>162</v>
      </c>
      <c r="I11" s="20">
        <v>39</v>
      </c>
      <c r="J11" s="10">
        <v>90</v>
      </c>
      <c r="K11" s="4">
        <v>348</v>
      </c>
      <c r="T11" s="42"/>
      <c r="U11" s="42"/>
    </row>
    <row r="12" spans="1:21" x14ac:dyDescent="0.3">
      <c r="A12" s="2"/>
      <c r="B12" s="37" t="s">
        <v>10</v>
      </c>
      <c r="C12" s="9">
        <v>1</v>
      </c>
      <c r="D12" s="10">
        <v>21</v>
      </c>
      <c r="E12" s="11">
        <v>24</v>
      </c>
      <c r="F12" s="9">
        <v>17</v>
      </c>
      <c r="G12" s="10">
        <v>72</v>
      </c>
      <c r="H12" s="4">
        <v>137</v>
      </c>
      <c r="I12" s="20">
        <v>58</v>
      </c>
      <c r="J12" s="10">
        <v>85</v>
      </c>
      <c r="K12" s="4">
        <v>369</v>
      </c>
      <c r="T12" s="42"/>
      <c r="U12" s="42"/>
    </row>
    <row r="13" spans="1:21" x14ac:dyDescent="0.3">
      <c r="A13" s="2"/>
      <c r="B13" s="37" t="s">
        <v>11</v>
      </c>
      <c r="C13" s="12">
        <v>3</v>
      </c>
      <c r="D13" s="14">
        <v>33</v>
      </c>
      <c r="E13" s="15">
        <v>9</v>
      </c>
      <c r="F13" s="12">
        <v>8</v>
      </c>
      <c r="G13" s="14">
        <v>78</v>
      </c>
      <c r="H13" s="13">
        <v>174</v>
      </c>
      <c r="I13" s="21">
        <v>54</v>
      </c>
      <c r="J13" s="14">
        <v>108</v>
      </c>
      <c r="K13" s="13">
        <v>360</v>
      </c>
      <c r="T13" s="42"/>
      <c r="U13" s="42"/>
    </row>
    <row r="14" spans="1:21" x14ac:dyDescent="0.3">
      <c r="A14" s="2"/>
      <c r="B14" s="37" t="s">
        <v>12</v>
      </c>
      <c r="C14" s="12">
        <v>4</v>
      </c>
      <c r="D14" s="14">
        <v>32</v>
      </c>
      <c r="E14" s="15">
        <v>10</v>
      </c>
      <c r="F14" s="12">
        <v>15</v>
      </c>
      <c r="G14" s="14">
        <v>73</v>
      </c>
      <c r="H14" s="13">
        <v>165</v>
      </c>
      <c r="I14" s="21">
        <v>42</v>
      </c>
      <c r="J14" s="14">
        <v>126</v>
      </c>
      <c r="K14" s="13">
        <v>391</v>
      </c>
      <c r="T14" s="42"/>
      <c r="U14" s="42"/>
    </row>
    <row r="15" spans="1:21" x14ac:dyDescent="0.3">
      <c r="A15" s="2"/>
      <c r="B15" s="37" t="s">
        <v>23</v>
      </c>
      <c r="C15" s="12">
        <v>2</v>
      </c>
      <c r="D15" s="14">
        <v>36</v>
      </c>
      <c r="E15" s="15">
        <v>17</v>
      </c>
      <c r="F15" s="12">
        <v>23</v>
      </c>
      <c r="G15" s="14">
        <v>85</v>
      </c>
      <c r="H15" s="13">
        <v>155</v>
      </c>
      <c r="I15" s="21">
        <v>60</v>
      </c>
      <c r="J15" s="14">
        <v>122</v>
      </c>
      <c r="K15" s="13">
        <v>428</v>
      </c>
      <c r="T15" s="42"/>
      <c r="U15" s="42"/>
    </row>
    <row r="16" spans="1:21" x14ac:dyDescent="0.3">
      <c r="A16" s="2"/>
      <c r="B16" s="37" t="s">
        <v>13</v>
      </c>
      <c r="C16" s="12">
        <v>5</v>
      </c>
      <c r="D16" s="14">
        <v>38</v>
      </c>
      <c r="E16" s="15">
        <v>10</v>
      </c>
      <c r="F16" s="12">
        <v>17</v>
      </c>
      <c r="G16" s="14">
        <v>90</v>
      </c>
      <c r="H16" s="13">
        <v>177</v>
      </c>
      <c r="I16" s="21">
        <v>52</v>
      </c>
      <c r="J16" s="14">
        <v>172</v>
      </c>
      <c r="K16" s="13">
        <v>488</v>
      </c>
      <c r="T16" s="42"/>
      <c r="U16" s="42"/>
    </row>
    <row r="17" spans="1:21" x14ac:dyDescent="0.3">
      <c r="A17" s="2"/>
      <c r="B17" s="37" t="s">
        <v>14</v>
      </c>
      <c r="C17" s="12">
        <v>10</v>
      </c>
      <c r="D17" s="14">
        <v>45</v>
      </c>
      <c r="E17" s="15">
        <v>9</v>
      </c>
      <c r="F17" s="12">
        <v>21</v>
      </c>
      <c r="G17" s="14">
        <v>148</v>
      </c>
      <c r="H17" s="13">
        <v>233</v>
      </c>
      <c r="I17" s="21">
        <v>72</v>
      </c>
      <c r="J17" s="14">
        <v>233</v>
      </c>
      <c r="K17" s="13">
        <v>602</v>
      </c>
      <c r="T17" s="42"/>
      <c r="U17" s="42"/>
    </row>
    <row r="18" spans="1:21" x14ac:dyDescent="0.3">
      <c r="A18" s="2"/>
      <c r="B18" s="37" t="s">
        <v>15</v>
      </c>
      <c r="C18" s="12">
        <v>4</v>
      </c>
      <c r="D18" s="14">
        <v>55</v>
      </c>
      <c r="E18" s="15">
        <v>9</v>
      </c>
      <c r="F18" s="12">
        <v>24</v>
      </c>
      <c r="G18" s="14">
        <v>108</v>
      </c>
      <c r="H18" s="13">
        <v>231</v>
      </c>
      <c r="I18" s="21">
        <v>72</v>
      </c>
      <c r="J18" s="14">
        <v>183</v>
      </c>
      <c r="K18" s="13">
        <v>653</v>
      </c>
      <c r="T18" s="42"/>
      <c r="U18" s="42"/>
    </row>
    <row r="19" spans="1:21" x14ac:dyDescent="0.3">
      <c r="A19" s="2"/>
      <c r="B19" s="37" t="s">
        <v>16</v>
      </c>
      <c r="C19" s="9">
        <v>6</v>
      </c>
      <c r="D19" s="10">
        <v>38</v>
      </c>
      <c r="E19" s="11">
        <v>17</v>
      </c>
      <c r="F19" s="9">
        <v>9</v>
      </c>
      <c r="G19" s="10">
        <v>131</v>
      </c>
      <c r="H19" s="4">
        <v>179</v>
      </c>
      <c r="I19" s="20">
        <v>61</v>
      </c>
      <c r="J19" s="10">
        <v>143</v>
      </c>
      <c r="K19" s="4">
        <v>566</v>
      </c>
      <c r="T19" s="42"/>
      <c r="U19" s="42"/>
    </row>
    <row r="20" spans="1:21" x14ac:dyDescent="0.3">
      <c r="A20" s="2"/>
      <c r="B20" s="37" t="s">
        <v>17</v>
      </c>
      <c r="C20" s="9">
        <v>3</v>
      </c>
      <c r="D20" s="10">
        <v>29</v>
      </c>
      <c r="E20" s="11">
        <v>12</v>
      </c>
      <c r="F20" s="9">
        <v>6</v>
      </c>
      <c r="G20" s="10">
        <v>75</v>
      </c>
      <c r="H20" s="4">
        <v>143</v>
      </c>
      <c r="I20" s="20">
        <v>49</v>
      </c>
      <c r="J20" s="10">
        <v>118</v>
      </c>
      <c r="K20" s="4">
        <v>393</v>
      </c>
      <c r="T20" s="42"/>
      <c r="U20" s="42"/>
    </row>
    <row r="21" spans="1:21" x14ac:dyDescent="0.3">
      <c r="A21" s="2"/>
      <c r="B21" s="37" t="s">
        <v>18</v>
      </c>
      <c r="C21" s="9">
        <v>8</v>
      </c>
      <c r="D21" s="10">
        <v>24</v>
      </c>
      <c r="E21" s="11">
        <v>11</v>
      </c>
      <c r="F21" s="9">
        <v>7</v>
      </c>
      <c r="G21" s="10">
        <v>45</v>
      </c>
      <c r="H21" s="4">
        <v>135</v>
      </c>
      <c r="I21" s="20">
        <v>29</v>
      </c>
      <c r="J21" s="10">
        <v>120</v>
      </c>
      <c r="K21" s="4">
        <v>283</v>
      </c>
      <c r="T21" s="42"/>
      <c r="U21" s="42"/>
    </row>
    <row r="22" spans="1:21" x14ac:dyDescent="0.3">
      <c r="A22" s="2"/>
      <c r="B22" s="37" t="s">
        <v>19</v>
      </c>
      <c r="C22" s="9">
        <v>7</v>
      </c>
      <c r="D22" s="10">
        <v>12</v>
      </c>
      <c r="E22" s="11">
        <v>11</v>
      </c>
      <c r="F22" s="9">
        <v>4</v>
      </c>
      <c r="G22" s="10">
        <v>28</v>
      </c>
      <c r="H22" s="4">
        <v>74</v>
      </c>
      <c r="I22" s="20">
        <v>27</v>
      </c>
      <c r="J22" s="10">
        <v>90</v>
      </c>
      <c r="K22" s="4">
        <v>182</v>
      </c>
      <c r="T22" s="42"/>
      <c r="U22" s="42"/>
    </row>
    <row r="23" spans="1:21" x14ac:dyDescent="0.3">
      <c r="A23" s="2"/>
      <c r="B23" s="37" t="s">
        <v>24</v>
      </c>
      <c r="C23" s="9">
        <v>4</v>
      </c>
      <c r="D23" s="10">
        <v>9</v>
      </c>
      <c r="E23" s="11">
        <v>3</v>
      </c>
      <c r="F23" s="9">
        <v>1</v>
      </c>
      <c r="G23" s="10">
        <v>24</v>
      </c>
      <c r="H23" s="4">
        <v>35</v>
      </c>
      <c r="I23" s="20">
        <v>10</v>
      </c>
      <c r="J23" s="10">
        <v>55</v>
      </c>
      <c r="K23" s="4">
        <v>122</v>
      </c>
      <c r="T23" s="42"/>
      <c r="U23" s="42"/>
    </row>
    <row r="24" spans="1:21" x14ac:dyDescent="0.3">
      <c r="A24" s="2"/>
      <c r="B24" s="37" t="s">
        <v>20</v>
      </c>
      <c r="C24" s="9">
        <v>1</v>
      </c>
      <c r="D24" s="10">
        <v>5</v>
      </c>
      <c r="E24" s="11">
        <v>6</v>
      </c>
      <c r="F24" s="9">
        <v>1</v>
      </c>
      <c r="G24" s="10">
        <v>15</v>
      </c>
      <c r="H24" s="4">
        <v>30</v>
      </c>
      <c r="I24" s="20">
        <v>3</v>
      </c>
      <c r="J24" s="10">
        <v>20</v>
      </c>
      <c r="K24" s="4">
        <v>68</v>
      </c>
      <c r="T24" s="42"/>
      <c r="U24" s="42"/>
    </row>
    <row r="25" spans="1:21" x14ac:dyDescent="0.3">
      <c r="A25" s="2"/>
      <c r="B25" s="37" t="s">
        <v>21</v>
      </c>
      <c r="C25" s="9">
        <v>0</v>
      </c>
      <c r="D25" s="10">
        <v>4</v>
      </c>
      <c r="E25" s="11">
        <v>1</v>
      </c>
      <c r="F25" s="9">
        <v>2</v>
      </c>
      <c r="G25" s="10">
        <v>10</v>
      </c>
      <c r="H25" s="4">
        <v>22</v>
      </c>
      <c r="I25" s="20">
        <v>4</v>
      </c>
      <c r="J25" s="10">
        <v>20</v>
      </c>
      <c r="K25" s="4">
        <v>31</v>
      </c>
      <c r="T25" s="42"/>
      <c r="U25" s="42"/>
    </row>
    <row r="26" spans="1:21" ht="15" thickBot="1" x14ac:dyDescent="0.35">
      <c r="A26" s="2"/>
      <c r="B26" s="38" t="s">
        <v>22</v>
      </c>
      <c r="C26" s="16">
        <v>1</v>
      </c>
      <c r="D26" s="17">
        <v>1</v>
      </c>
      <c r="E26" s="18">
        <v>1</v>
      </c>
      <c r="F26" s="16">
        <v>1</v>
      </c>
      <c r="G26" s="17">
        <v>1</v>
      </c>
      <c r="H26" s="5">
        <v>8</v>
      </c>
      <c r="I26" s="22">
        <v>0</v>
      </c>
      <c r="J26" s="17">
        <v>7</v>
      </c>
      <c r="K26" s="5">
        <v>7</v>
      </c>
      <c r="N26" s="76"/>
      <c r="O26" s="76">
        <v>1</v>
      </c>
      <c r="P26" s="76"/>
      <c r="Q26" s="76">
        <v>2</v>
      </c>
      <c r="R26" s="77"/>
      <c r="S26" s="76">
        <v>3</v>
      </c>
      <c r="T26" s="76"/>
      <c r="U26" s="76">
        <v>4</v>
      </c>
    </row>
    <row r="27" spans="1:21" x14ac:dyDescent="0.3">
      <c r="N27" s="76" t="s">
        <v>90</v>
      </c>
      <c r="O27" s="77">
        <f>SUM(C28:E28)</f>
        <v>803</v>
      </c>
      <c r="P27" s="76"/>
      <c r="Q27" s="77">
        <f>SUM(F28:H28)</f>
        <v>4011</v>
      </c>
      <c r="R27" s="76"/>
      <c r="S27" s="77">
        <v>0</v>
      </c>
      <c r="T27" s="76"/>
      <c r="U27" s="77">
        <f>SUM(I28:K28)</f>
        <v>8658</v>
      </c>
    </row>
    <row r="28" spans="1:21" x14ac:dyDescent="0.3">
      <c r="C28" s="42">
        <f>SUM(C3:C26)</f>
        <v>72</v>
      </c>
      <c r="D28" s="42">
        <f t="shared" ref="D28:K28" si="0">SUM(D3:D26)</f>
        <v>532</v>
      </c>
      <c r="E28" s="42">
        <f t="shared" si="0"/>
        <v>199</v>
      </c>
      <c r="F28" s="42">
        <f t="shared" si="0"/>
        <v>227</v>
      </c>
      <c r="G28" s="42">
        <f t="shared" si="0"/>
        <v>1236</v>
      </c>
      <c r="H28" s="42">
        <f t="shared" si="0"/>
        <v>2548</v>
      </c>
      <c r="I28" s="42">
        <f t="shared" si="0"/>
        <v>773</v>
      </c>
      <c r="J28" s="42">
        <f t="shared" si="0"/>
        <v>1988</v>
      </c>
      <c r="K28" s="42">
        <f t="shared" si="0"/>
        <v>5897</v>
      </c>
      <c r="N28" s="76" t="s">
        <v>91</v>
      </c>
      <c r="O28" s="77">
        <f>F28+I28</f>
        <v>1000</v>
      </c>
      <c r="P28" s="76"/>
      <c r="Q28" s="77">
        <f>C28+J28</f>
        <v>2060</v>
      </c>
      <c r="R28" s="76"/>
      <c r="S28" s="77">
        <f>D28+G28+K28</f>
        <v>7665</v>
      </c>
      <c r="T28" s="76"/>
      <c r="U28" s="77">
        <f>E28+H28</f>
        <v>2747</v>
      </c>
    </row>
    <row r="29" spans="1:21" x14ac:dyDescent="0.3">
      <c r="N29" s="76"/>
      <c r="O29" s="76"/>
      <c r="P29" s="76"/>
      <c r="Q29" s="76"/>
      <c r="R29" s="76"/>
      <c r="S29" s="76"/>
      <c r="T29" s="76"/>
      <c r="U29" s="76"/>
    </row>
    <row r="30" spans="1:21" x14ac:dyDescent="0.3">
      <c r="N30" s="76" t="s">
        <v>92</v>
      </c>
      <c r="O30" s="78">
        <f>SUM(O27:O28)</f>
        <v>1803</v>
      </c>
      <c r="P30" s="78"/>
      <c r="Q30" s="78">
        <f t="shared" ref="Q30:U30" si="1">SUM(Q27:Q28)</f>
        <v>6071</v>
      </c>
      <c r="R30" s="78"/>
      <c r="S30" s="79">
        <f t="shared" si="1"/>
        <v>7665</v>
      </c>
      <c r="T30" s="76"/>
      <c r="U30" s="79">
        <f t="shared" si="1"/>
        <v>11405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E7AC0-1422-49F7-A794-83798E4B55B3}">
  <dimension ref="A1:X30"/>
  <sheetViews>
    <sheetView workbookViewId="0">
      <selection activeCell="Q26" sqref="Q26:X30"/>
    </sheetView>
  </sheetViews>
  <sheetFormatPr defaultRowHeight="14.4" x14ac:dyDescent="0.3"/>
  <cols>
    <col min="1" max="1" width="12.109375" customWidth="1"/>
  </cols>
  <sheetData>
    <row r="1" spans="1:16" ht="18.600000000000001" thickBot="1" x14ac:dyDescent="0.4">
      <c r="A1" s="39" t="s">
        <v>25</v>
      </c>
      <c r="B1" s="1" t="s">
        <v>67</v>
      </c>
    </row>
    <row r="2" spans="1:16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6" t="s">
        <v>33</v>
      </c>
      <c r="F2" s="27" t="s">
        <v>29</v>
      </c>
      <c r="G2" s="28" t="s">
        <v>30</v>
      </c>
      <c r="H2" s="29" t="s">
        <v>34</v>
      </c>
      <c r="I2" s="30" t="s">
        <v>31</v>
      </c>
      <c r="J2" s="31" t="s">
        <v>32</v>
      </c>
      <c r="K2" s="32" t="s">
        <v>35</v>
      </c>
      <c r="L2" s="33" t="s">
        <v>38</v>
      </c>
      <c r="M2" s="34" t="s">
        <v>36</v>
      </c>
      <c r="N2" s="35" t="s">
        <v>37</v>
      </c>
    </row>
    <row r="3" spans="1:16" x14ac:dyDescent="0.3">
      <c r="A3" s="41" t="s">
        <v>40</v>
      </c>
      <c r="B3" s="36" t="s">
        <v>1</v>
      </c>
      <c r="C3" s="6">
        <v>1</v>
      </c>
      <c r="D3" s="8">
        <v>2</v>
      </c>
      <c r="E3" s="7">
        <v>0</v>
      </c>
      <c r="F3" s="6">
        <v>0</v>
      </c>
      <c r="G3" s="8">
        <v>0</v>
      </c>
      <c r="H3" s="3">
        <v>0</v>
      </c>
      <c r="I3" s="6">
        <v>1</v>
      </c>
      <c r="J3" s="8">
        <v>0</v>
      </c>
      <c r="K3" s="3">
        <v>0</v>
      </c>
      <c r="L3" s="19">
        <v>0</v>
      </c>
      <c r="M3" s="8">
        <v>0</v>
      </c>
      <c r="N3" s="3">
        <v>0</v>
      </c>
      <c r="O3" s="42"/>
      <c r="P3" s="42"/>
    </row>
    <row r="4" spans="1:16" x14ac:dyDescent="0.3">
      <c r="A4" s="2"/>
      <c r="B4" s="37" t="s">
        <v>2</v>
      </c>
      <c r="C4" s="9">
        <v>0</v>
      </c>
      <c r="D4" s="10">
        <v>1</v>
      </c>
      <c r="E4" s="11">
        <v>0</v>
      </c>
      <c r="F4" s="9">
        <v>0</v>
      </c>
      <c r="G4" s="10">
        <v>0</v>
      </c>
      <c r="H4" s="4">
        <v>0</v>
      </c>
      <c r="I4" s="9">
        <v>0</v>
      </c>
      <c r="J4" s="10">
        <v>0</v>
      </c>
      <c r="K4" s="4">
        <v>0</v>
      </c>
      <c r="L4" s="20">
        <v>0</v>
      </c>
      <c r="M4" s="10">
        <v>0</v>
      </c>
      <c r="N4" s="4">
        <v>0</v>
      </c>
      <c r="O4" s="42"/>
      <c r="P4" s="42"/>
    </row>
    <row r="5" spans="1:16" x14ac:dyDescent="0.3">
      <c r="A5" s="2"/>
      <c r="B5" s="37" t="s">
        <v>3</v>
      </c>
      <c r="C5" s="9">
        <v>0</v>
      </c>
      <c r="D5" s="10">
        <v>0</v>
      </c>
      <c r="E5" s="11">
        <v>1</v>
      </c>
      <c r="F5" s="9">
        <v>0</v>
      </c>
      <c r="G5" s="10">
        <v>0</v>
      </c>
      <c r="H5" s="4">
        <v>0</v>
      </c>
      <c r="I5" s="9">
        <v>2</v>
      </c>
      <c r="J5" s="10">
        <v>0</v>
      </c>
      <c r="K5" s="4">
        <v>0</v>
      </c>
      <c r="L5" s="20">
        <v>0</v>
      </c>
      <c r="M5" s="10">
        <v>0</v>
      </c>
      <c r="N5" s="4">
        <v>0</v>
      </c>
      <c r="O5" s="42"/>
      <c r="P5" s="42"/>
    </row>
    <row r="6" spans="1:16" x14ac:dyDescent="0.3">
      <c r="A6" s="2"/>
      <c r="B6" s="37" t="s">
        <v>4</v>
      </c>
      <c r="C6" s="9">
        <v>1</v>
      </c>
      <c r="D6" s="10">
        <v>8</v>
      </c>
      <c r="E6" s="11">
        <v>0</v>
      </c>
      <c r="F6" s="9">
        <v>3</v>
      </c>
      <c r="G6" s="10">
        <v>0</v>
      </c>
      <c r="H6" s="4">
        <v>0</v>
      </c>
      <c r="I6" s="9">
        <v>10</v>
      </c>
      <c r="J6" s="10">
        <v>0</v>
      </c>
      <c r="K6" s="4">
        <v>0</v>
      </c>
      <c r="L6" s="20">
        <v>0</v>
      </c>
      <c r="M6" s="10">
        <v>0</v>
      </c>
      <c r="N6" s="4">
        <v>0</v>
      </c>
      <c r="O6" s="42"/>
      <c r="P6" s="42"/>
    </row>
    <row r="7" spans="1:16" x14ac:dyDescent="0.3">
      <c r="A7" s="2"/>
      <c r="B7" s="37" t="s">
        <v>5</v>
      </c>
      <c r="C7" s="9">
        <v>5</v>
      </c>
      <c r="D7" s="10">
        <v>48</v>
      </c>
      <c r="E7" s="11">
        <v>0</v>
      </c>
      <c r="F7" s="9">
        <v>5</v>
      </c>
      <c r="G7" s="10">
        <v>0</v>
      </c>
      <c r="H7" s="4">
        <v>0</v>
      </c>
      <c r="I7" s="9">
        <v>26</v>
      </c>
      <c r="J7" s="10">
        <v>0</v>
      </c>
      <c r="K7" s="4">
        <v>0</v>
      </c>
      <c r="L7" s="20">
        <v>1</v>
      </c>
      <c r="M7" s="10">
        <v>0</v>
      </c>
      <c r="N7" s="4">
        <v>0</v>
      </c>
      <c r="O7" s="42"/>
      <c r="P7" s="42"/>
    </row>
    <row r="8" spans="1:16" x14ac:dyDescent="0.3">
      <c r="A8" s="2"/>
      <c r="B8" s="37" t="s">
        <v>6</v>
      </c>
      <c r="C8" s="9">
        <v>14</v>
      </c>
      <c r="D8" s="10">
        <v>236</v>
      </c>
      <c r="E8" s="11">
        <v>4</v>
      </c>
      <c r="F8" s="9">
        <v>15</v>
      </c>
      <c r="G8" s="10">
        <v>1</v>
      </c>
      <c r="H8" s="4">
        <v>2</v>
      </c>
      <c r="I8" s="9">
        <v>80</v>
      </c>
      <c r="J8" s="10">
        <v>0</v>
      </c>
      <c r="K8" s="4">
        <v>0</v>
      </c>
      <c r="L8" s="20">
        <v>8</v>
      </c>
      <c r="M8" s="10">
        <v>0</v>
      </c>
      <c r="N8" s="4">
        <v>3</v>
      </c>
      <c r="O8" s="42"/>
      <c r="P8" s="42"/>
    </row>
    <row r="9" spans="1:16" x14ac:dyDescent="0.3">
      <c r="A9" s="2"/>
      <c r="B9" s="37" t="s">
        <v>7</v>
      </c>
      <c r="C9" s="9">
        <v>19</v>
      </c>
      <c r="D9" s="10">
        <v>160</v>
      </c>
      <c r="E9" s="11">
        <v>4</v>
      </c>
      <c r="F9" s="9">
        <v>17</v>
      </c>
      <c r="G9" s="10">
        <v>2</v>
      </c>
      <c r="H9" s="4">
        <v>0</v>
      </c>
      <c r="I9" s="9">
        <v>125</v>
      </c>
      <c r="J9" s="10">
        <v>1</v>
      </c>
      <c r="K9" s="4">
        <v>2</v>
      </c>
      <c r="L9" s="20">
        <v>3</v>
      </c>
      <c r="M9" s="10">
        <v>4</v>
      </c>
      <c r="N9" s="4">
        <v>2</v>
      </c>
      <c r="O9" s="42"/>
      <c r="P9" s="42"/>
    </row>
    <row r="10" spans="1:16" x14ac:dyDescent="0.3">
      <c r="A10" s="2"/>
      <c r="B10" s="37" t="s">
        <v>8</v>
      </c>
      <c r="C10" s="9">
        <v>44</v>
      </c>
      <c r="D10" s="10">
        <v>181</v>
      </c>
      <c r="E10" s="11">
        <v>4</v>
      </c>
      <c r="F10" s="9">
        <v>31</v>
      </c>
      <c r="G10" s="10">
        <v>2</v>
      </c>
      <c r="H10" s="4">
        <v>0</v>
      </c>
      <c r="I10" s="9">
        <v>136</v>
      </c>
      <c r="J10" s="10">
        <v>4</v>
      </c>
      <c r="K10" s="4">
        <v>1</v>
      </c>
      <c r="L10" s="20">
        <v>14</v>
      </c>
      <c r="M10" s="10">
        <v>2</v>
      </c>
      <c r="N10" s="4">
        <v>1</v>
      </c>
      <c r="O10" s="42"/>
      <c r="P10" s="42"/>
    </row>
    <row r="11" spans="1:16" x14ac:dyDescent="0.3">
      <c r="A11" s="2"/>
      <c r="B11" s="37" t="s">
        <v>9</v>
      </c>
      <c r="C11" s="9">
        <v>24</v>
      </c>
      <c r="D11" s="10">
        <v>180</v>
      </c>
      <c r="E11" s="11">
        <v>3</v>
      </c>
      <c r="F11" s="9">
        <v>15</v>
      </c>
      <c r="G11" s="10">
        <v>0</v>
      </c>
      <c r="H11" s="4">
        <v>3</v>
      </c>
      <c r="I11" s="9">
        <v>183</v>
      </c>
      <c r="J11" s="10">
        <v>0</v>
      </c>
      <c r="K11" s="4">
        <v>3</v>
      </c>
      <c r="L11" s="20">
        <v>12</v>
      </c>
      <c r="M11" s="10">
        <v>0</v>
      </c>
      <c r="N11" s="4">
        <v>3</v>
      </c>
      <c r="O11" s="42"/>
      <c r="P11" s="42"/>
    </row>
    <row r="12" spans="1:16" x14ac:dyDescent="0.3">
      <c r="A12" s="2"/>
      <c r="B12" s="37" t="s">
        <v>10</v>
      </c>
      <c r="C12" s="9">
        <v>21</v>
      </c>
      <c r="D12" s="10">
        <v>132</v>
      </c>
      <c r="E12" s="11">
        <v>6</v>
      </c>
      <c r="F12" s="9">
        <v>27</v>
      </c>
      <c r="G12" s="10">
        <v>0</v>
      </c>
      <c r="H12" s="4">
        <v>0</v>
      </c>
      <c r="I12" s="9">
        <v>120</v>
      </c>
      <c r="J12" s="10">
        <v>0</v>
      </c>
      <c r="K12" s="4">
        <v>0</v>
      </c>
      <c r="L12" s="20">
        <v>6</v>
      </c>
      <c r="M12" s="10">
        <v>6</v>
      </c>
      <c r="N12" s="4">
        <v>0</v>
      </c>
      <c r="O12" s="42"/>
      <c r="P12" s="42"/>
    </row>
    <row r="13" spans="1:16" x14ac:dyDescent="0.3">
      <c r="A13" s="2"/>
      <c r="B13" s="37" t="s">
        <v>11</v>
      </c>
      <c r="C13" s="12">
        <v>51</v>
      </c>
      <c r="D13" s="14">
        <v>42</v>
      </c>
      <c r="E13" s="15">
        <v>0</v>
      </c>
      <c r="F13" s="12">
        <v>30</v>
      </c>
      <c r="G13" s="14">
        <v>0</v>
      </c>
      <c r="H13" s="13">
        <v>0</v>
      </c>
      <c r="I13" s="12">
        <v>150</v>
      </c>
      <c r="J13" s="14">
        <v>0</v>
      </c>
      <c r="K13" s="13">
        <v>0</v>
      </c>
      <c r="L13" s="21">
        <v>0</v>
      </c>
      <c r="M13" s="14">
        <v>0</v>
      </c>
      <c r="N13" s="13">
        <v>0</v>
      </c>
      <c r="O13" s="42"/>
      <c r="P13" s="42"/>
    </row>
    <row r="14" spans="1:16" x14ac:dyDescent="0.3">
      <c r="A14" s="2"/>
      <c r="B14" s="37" t="s">
        <v>12</v>
      </c>
      <c r="C14" s="12">
        <v>28</v>
      </c>
      <c r="D14" s="14">
        <v>147</v>
      </c>
      <c r="E14" s="15">
        <v>4</v>
      </c>
      <c r="F14" s="12">
        <v>20</v>
      </c>
      <c r="G14" s="14">
        <v>5</v>
      </c>
      <c r="H14" s="13">
        <v>2</v>
      </c>
      <c r="I14" s="12">
        <v>149</v>
      </c>
      <c r="J14" s="14">
        <v>6</v>
      </c>
      <c r="K14" s="13">
        <v>1</v>
      </c>
      <c r="L14" s="21">
        <v>6</v>
      </c>
      <c r="M14" s="14">
        <v>2</v>
      </c>
      <c r="N14" s="13">
        <v>3</v>
      </c>
      <c r="O14" s="42"/>
      <c r="P14" s="42"/>
    </row>
    <row r="15" spans="1:16" x14ac:dyDescent="0.3">
      <c r="A15" s="2"/>
      <c r="B15" s="37" t="s">
        <v>23</v>
      </c>
      <c r="C15" s="12">
        <v>43</v>
      </c>
      <c r="D15" s="14">
        <v>168</v>
      </c>
      <c r="E15" s="15">
        <v>5</v>
      </c>
      <c r="F15" s="12">
        <v>27</v>
      </c>
      <c r="G15" s="14">
        <v>6</v>
      </c>
      <c r="H15" s="13">
        <v>2</v>
      </c>
      <c r="I15" s="12">
        <v>188</v>
      </c>
      <c r="J15" s="14">
        <v>6</v>
      </c>
      <c r="K15" s="13">
        <v>3</v>
      </c>
      <c r="L15" s="21">
        <v>5</v>
      </c>
      <c r="M15" s="14">
        <v>1</v>
      </c>
      <c r="N15" s="13">
        <v>1</v>
      </c>
      <c r="O15" s="42"/>
      <c r="P15" s="42"/>
    </row>
    <row r="16" spans="1:16" x14ac:dyDescent="0.3">
      <c r="A16" s="2"/>
      <c r="B16" s="37" t="s">
        <v>13</v>
      </c>
      <c r="C16" s="12">
        <v>36</v>
      </c>
      <c r="D16" s="14">
        <v>227</v>
      </c>
      <c r="E16" s="15">
        <v>8</v>
      </c>
      <c r="F16" s="12">
        <v>36</v>
      </c>
      <c r="G16" s="14">
        <v>7</v>
      </c>
      <c r="H16" s="13">
        <v>1</v>
      </c>
      <c r="I16" s="12">
        <v>171</v>
      </c>
      <c r="J16" s="14">
        <v>3</v>
      </c>
      <c r="K16" s="13">
        <v>1</v>
      </c>
      <c r="L16" s="21">
        <v>6</v>
      </c>
      <c r="M16" s="14">
        <v>0</v>
      </c>
      <c r="N16" s="13">
        <v>2</v>
      </c>
      <c r="O16" s="42"/>
      <c r="P16" s="42"/>
    </row>
    <row r="17" spans="1:24" x14ac:dyDescent="0.3">
      <c r="A17" s="2"/>
      <c r="B17" s="37" t="s">
        <v>14</v>
      </c>
      <c r="C17" s="12">
        <v>46</v>
      </c>
      <c r="D17" s="14">
        <v>192</v>
      </c>
      <c r="E17" s="15">
        <v>7</v>
      </c>
      <c r="F17" s="12">
        <v>34</v>
      </c>
      <c r="G17" s="14">
        <v>5</v>
      </c>
      <c r="H17" s="13">
        <v>1</v>
      </c>
      <c r="I17" s="12">
        <v>258</v>
      </c>
      <c r="J17" s="14">
        <v>4</v>
      </c>
      <c r="K17" s="13">
        <v>3</v>
      </c>
      <c r="L17" s="21">
        <v>6</v>
      </c>
      <c r="M17" s="14">
        <v>1</v>
      </c>
      <c r="N17" s="13">
        <v>2</v>
      </c>
      <c r="O17" s="42"/>
      <c r="P17" s="42"/>
    </row>
    <row r="18" spans="1:24" x14ac:dyDescent="0.3">
      <c r="A18" s="2"/>
      <c r="B18" s="37" t="s">
        <v>15</v>
      </c>
      <c r="C18" s="12">
        <v>36</v>
      </c>
      <c r="D18" s="14">
        <v>222</v>
      </c>
      <c r="E18" s="15">
        <v>11</v>
      </c>
      <c r="F18" s="12">
        <v>45</v>
      </c>
      <c r="G18" s="14">
        <v>2</v>
      </c>
      <c r="H18" s="13">
        <v>4</v>
      </c>
      <c r="I18" s="12">
        <v>229</v>
      </c>
      <c r="J18" s="14">
        <v>2</v>
      </c>
      <c r="K18" s="13">
        <v>5</v>
      </c>
      <c r="L18" s="21">
        <v>14</v>
      </c>
      <c r="M18" s="14">
        <v>3</v>
      </c>
      <c r="N18" s="13">
        <v>4</v>
      </c>
      <c r="O18" s="42"/>
      <c r="P18" s="42"/>
    </row>
    <row r="19" spans="1:24" x14ac:dyDescent="0.3">
      <c r="A19" s="2"/>
      <c r="B19" s="37" t="s">
        <v>16</v>
      </c>
      <c r="C19" s="9">
        <v>45</v>
      </c>
      <c r="D19" s="10">
        <v>179</v>
      </c>
      <c r="E19" s="11">
        <v>7</v>
      </c>
      <c r="F19" s="9">
        <v>34</v>
      </c>
      <c r="G19" s="10">
        <v>3</v>
      </c>
      <c r="H19" s="4">
        <v>5</v>
      </c>
      <c r="I19" s="9">
        <v>181</v>
      </c>
      <c r="J19" s="10">
        <v>6</v>
      </c>
      <c r="K19" s="4">
        <v>2</v>
      </c>
      <c r="L19" s="20">
        <v>12</v>
      </c>
      <c r="M19" s="10">
        <v>4</v>
      </c>
      <c r="N19" s="4">
        <v>2</v>
      </c>
      <c r="O19" s="42"/>
      <c r="P19" s="42"/>
    </row>
    <row r="20" spans="1:24" x14ac:dyDescent="0.3">
      <c r="A20" s="2"/>
      <c r="B20" s="37" t="s">
        <v>17</v>
      </c>
      <c r="C20" s="9">
        <v>35</v>
      </c>
      <c r="D20" s="10">
        <v>170</v>
      </c>
      <c r="E20" s="11">
        <v>7</v>
      </c>
      <c r="F20" s="9">
        <v>30</v>
      </c>
      <c r="G20" s="10">
        <v>2</v>
      </c>
      <c r="H20" s="4">
        <v>1</v>
      </c>
      <c r="I20" s="9">
        <v>152</v>
      </c>
      <c r="J20" s="10">
        <v>2</v>
      </c>
      <c r="K20" s="4">
        <v>0</v>
      </c>
      <c r="L20" s="20">
        <v>8</v>
      </c>
      <c r="M20" s="10">
        <v>0</v>
      </c>
      <c r="N20" s="4">
        <v>1</v>
      </c>
      <c r="O20" s="42"/>
      <c r="P20" s="42"/>
    </row>
    <row r="21" spans="1:24" x14ac:dyDescent="0.3">
      <c r="A21" s="2"/>
      <c r="B21" s="37" t="s">
        <v>18</v>
      </c>
      <c r="C21" s="9">
        <v>23</v>
      </c>
      <c r="D21" s="10">
        <v>101</v>
      </c>
      <c r="E21" s="11">
        <v>7</v>
      </c>
      <c r="F21" s="9">
        <v>25</v>
      </c>
      <c r="G21" s="10">
        <v>5</v>
      </c>
      <c r="H21" s="4">
        <v>2</v>
      </c>
      <c r="I21" s="9">
        <v>113</v>
      </c>
      <c r="J21" s="10">
        <v>5</v>
      </c>
      <c r="K21" s="4">
        <v>3</v>
      </c>
      <c r="L21" s="20">
        <v>4</v>
      </c>
      <c r="M21" s="10">
        <v>0</v>
      </c>
      <c r="N21" s="4">
        <v>1</v>
      </c>
      <c r="O21" s="42"/>
      <c r="P21" s="42"/>
    </row>
    <row r="22" spans="1:24" x14ac:dyDescent="0.3">
      <c r="A22" s="2"/>
      <c r="B22" s="37" t="s">
        <v>19</v>
      </c>
      <c r="C22" s="9">
        <v>19</v>
      </c>
      <c r="D22" s="10">
        <v>81</v>
      </c>
      <c r="E22" s="11">
        <v>5</v>
      </c>
      <c r="F22" s="9">
        <v>13</v>
      </c>
      <c r="G22" s="10">
        <v>2</v>
      </c>
      <c r="H22" s="4">
        <v>1</v>
      </c>
      <c r="I22" s="9">
        <v>65</v>
      </c>
      <c r="J22" s="10">
        <v>1</v>
      </c>
      <c r="K22" s="4">
        <v>0</v>
      </c>
      <c r="L22" s="20">
        <v>3</v>
      </c>
      <c r="M22" s="10">
        <v>1</v>
      </c>
      <c r="N22" s="4">
        <v>0</v>
      </c>
      <c r="O22" s="42"/>
      <c r="P22" s="42"/>
    </row>
    <row r="23" spans="1:24" x14ac:dyDescent="0.3">
      <c r="A23" s="2"/>
      <c r="B23" s="37" t="s">
        <v>24</v>
      </c>
      <c r="C23" s="9">
        <v>11</v>
      </c>
      <c r="D23" s="10">
        <v>41</v>
      </c>
      <c r="E23" s="11">
        <v>2</v>
      </c>
      <c r="F23" s="9">
        <v>8</v>
      </c>
      <c r="G23" s="10">
        <v>2</v>
      </c>
      <c r="H23" s="4">
        <v>0</v>
      </c>
      <c r="I23" s="9">
        <v>50</v>
      </c>
      <c r="J23" s="10">
        <v>0</v>
      </c>
      <c r="K23" s="4">
        <v>1</v>
      </c>
      <c r="L23" s="20">
        <v>3</v>
      </c>
      <c r="M23" s="10">
        <v>1</v>
      </c>
      <c r="N23" s="4">
        <v>1</v>
      </c>
      <c r="O23" s="42"/>
      <c r="P23" s="42"/>
    </row>
    <row r="24" spans="1:24" x14ac:dyDescent="0.3">
      <c r="A24" s="2"/>
      <c r="B24" s="37" t="s">
        <v>20</v>
      </c>
      <c r="C24" s="9">
        <v>4</v>
      </c>
      <c r="D24" s="10">
        <v>27</v>
      </c>
      <c r="E24" s="11">
        <v>3</v>
      </c>
      <c r="F24" s="9">
        <v>5</v>
      </c>
      <c r="G24" s="10">
        <v>1</v>
      </c>
      <c r="H24" s="4">
        <v>0</v>
      </c>
      <c r="I24" s="9">
        <v>20</v>
      </c>
      <c r="J24" s="10">
        <v>2</v>
      </c>
      <c r="K24" s="4">
        <v>2</v>
      </c>
      <c r="L24" s="20">
        <v>1</v>
      </c>
      <c r="M24" s="10">
        <v>1</v>
      </c>
      <c r="N24" s="4">
        <v>0</v>
      </c>
      <c r="O24" s="42"/>
      <c r="P24" s="42"/>
    </row>
    <row r="25" spans="1:24" x14ac:dyDescent="0.3">
      <c r="A25" s="2"/>
      <c r="B25" s="37" t="s">
        <v>21</v>
      </c>
      <c r="C25" s="9">
        <v>3</v>
      </c>
      <c r="D25" s="10">
        <v>20</v>
      </c>
      <c r="E25" s="11">
        <v>1</v>
      </c>
      <c r="F25" s="9">
        <v>1</v>
      </c>
      <c r="G25" s="10">
        <v>0</v>
      </c>
      <c r="H25" s="4">
        <v>1</v>
      </c>
      <c r="I25" s="9">
        <v>26</v>
      </c>
      <c r="J25" s="10">
        <v>0</v>
      </c>
      <c r="K25" s="4">
        <v>0</v>
      </c>
      <c r="L25" s="20">
        <v>0</v>
      </c>
      <c r="M25" s="10">
        <v>0</v>
      </c>
      <c r="N25" s="4">
        <v>0</v>
      </c>
      <c r="O25" s="42"/>
      <c r="P25" s="42"/>
    </row>
    <row r="26" spans="1:24" ht="15" thickBot="1" x14ac:dyDescent="0.35">
      <c r="A26" s="2"/>
      <c r="B26" s="38" t="s">
        <v>22</v>
      </c>
      <c r="C26" s="16">
        <v>1</v>
      </c>
      <c r="D26" s="17">
        <v>4</v>
      </c>
      <c r="E26" s="18">
        <v>0</v>
      </c>
      <c r="F26" s="16">
        <v>1</v>
      </c>
      <c r="G26" s="17">
        <v>1</v>
      </c>
      <c r="H26" s="5">
        <v>0</v>
      </c>
      <c r="I26" s="16">
        <v>5</v>
      </c>
      <c r="J26" s="17">
        <v>0</v>
      </c>
      <c r="K26" s="5">
        <v>0</v>
      </c>
      <c r="L26" s="22">
        <v>0</v>
      </c>
      <c r="M26" s="17">
        <v>0</v>
      </c>
      <c r="N26" s="5">
        <v>0</v>
      </c>
      <c r="O26" s="42"/>
      <c r="P26" s="42"/>
      <c r="Q26" s="76"/>
      <c r="R26" s="76">
        <v>1</v>
      </c>
      <c r="S26" s="76"/>
      <c r="T26" s="76">
        <v>2</v>
      </c>
      <c r="U26" s="77"/>
      <c r="V26" s="76">
        <v>3</v>
      </c>
      <c r="W26" s="76"/>
      <c r="X26" s="76">
        <v>4</v>
      </c>
    </row>
    <row r="27" spans="1:24" x14ac:dyDescent="0.3">
      <c r="Q27" s="76" t="s">
        <v>90</v>
      </c>
      <c r="R27" s="77">
        <f>C28+D28+E28</f>
        <v>3168</v>
      </c>
      <c r="S27" s="76"/>
      <c r="T27" s="77">
        <f>F28+G28+H28</f>
        <v>493</v>
      </c>
      <c r="U27" s="76"/>
      <c r="V27" s="77">
        <f>I28+J28+K28</f>
        <v>2509</v>
      </c>
      <c r="W27" s="76"/>
      <c r="X27" s="77">
        <f>L28+M28+N28</f>
        <v>164</v>
      </c>
    </row>
    <row r="28" spans="1:24" x14ac:dyDescent="0.3">
      <c r="C28" s="42">
        <f>SUM(C3:C26)</f>
        <v>510</v>
      </c>
      <c r="D28" s="42">
        <f t="shared" ref="D28:N28" si="0">SUM(D3:D26)</f>
        <v>2569</v>
      </c>
      <c r="E28" s="42">
        <f t="shared" si="0"/>
        <v>89</v>
      </c>
      <c r="F28" s="42">
        <f t="shared" si="0"/>
        <v>422</v>
      </c>
      <c r="G28" s="42">
        <f t="shared" si="0"/>
        <v>46</v>
      </c>
      <c r="H28" s="42">
        <f t="shared" si="0"/>
        <v>25</v>
      </c>
      <c r="I28" s="42">
        <f t="shared" si="0"/>
        <v>2440</v>
      </c>
      <c r="J28" s="42">
        <f t="shared" si="0"/>
        <v>42</v>
      </c>
      <c r="K28" s="42">
        <f t="shared" si="0"/>
        <v>27</v>
      </c>
      <c r="L28" s="42">
        <f t="shared" si="0"/>
        <v>112</v>
      </c>
      <c r="M28" s="42">
        <f t="shared" si="0"/>
        <v>26</v>
      </c>
      <c r="N28" s="42">
        <f t="shared" si="0"/>
        <v>26</v>
      </c>
      <c r="Q28" s="76" t="s">
        <v>91</v>
      </c>
      <c r="R28" s="77">
        <f>F28+I28+L28</f>
        <v>2974</v>
      </c>
      <c r="S28" s="76"/>
      <c r="T28" s="77">
        <f>C28+J28+M28</f>
        <v>578</v>
      </c>
      <c r="U28" s="76"/>
      <c r="V28" s="77">
        <f>D28+G28+N28</f>
        <v>2641</v>
      </c>
      <c r="W28" s="76"/>
      <c r="X28" s="77">
        <f>E28+H28+K28</f>
        <v>141</v>
      </c>
    </row>
    <row r="29" spans="1:24" x14ac:dyDescent="0.3">
      <c r="Q29" s="76"/>
      <c r="R29" s="76"/>
      <c r="S29" s="76"/>
      <c r="T29" s="76"/>
      <c r="U29" s="76"/>
      <c r="V29" s="76"/>
      <c r="W29" s="76"/>
      <c r="X29" s="76"/>
    </row>
    <row r="30" spans="1:24" x14ac:dyDescent="0.3">
      <c r="Q30" s="76" t="s">
        <v>92</v>
      </c>
      <c r="R30" s="78">
        <f>SUM(R27:R28)</f>
        <v>6142</v>
      </c>
      <c r="S30" s="78"/>
      <c r="T30" s="78">
        <f t="shared" ref="T30:X30" si="1">SUM(T27:T28)</f>
        <v>1071</v>
      </c>
      <c r="U30" s="78"/>
      <c r="V30" s="79">
        <f t="shared" si="1"/>
        <v>5150</v>
      </c>
      <c r="W30" s="76"/>
      <c r="X30" s="79">
        <f t="shared" si="1"/>
        <v>305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646BE-0D49-4846-B047-50E59BB9F824}">
  <dimension ref="A1:AE56"/>
  <sheetViews>
    <sheetView topLeftCell="A4" zoomScale="77" zoomScaleNormal="77" workbookViewId="0">
      <selection activeCell="Q26" sqref="Q26:X30"/>
    </sheetView>
  </sheetViews>
  <sheetFormatPr defaultRowHeight="14.4" x14ac:dyDescent="0.3"/>
  <cols>
    <col min="1" max="1" width="11.44140625" customWidth="1"/>
  </cols>
  <sheetData>
    <row r="1" spans="1:31" ht="18.600000000000001" thickBot="1" x14ac:dyDescent="0.4">
      <c r="A1" s="39" t="s">
        <v>25</v>
      </c>
      <c r="B1" s="1" t="s">
        <v>63</v>
      </c>
    </row>
    <row r="2" spans="1:31" ht="43.8" thickBot="1" x14ac:dyDescent="0.35">
      <c r="A2" s="40" t="s">
        <v>26</v>
      </c>
      <c r="B2" s="23" t="s">
        <v>0</v>
      </c>
      <c r="C2" s="24" t="s">
        <v>27</v>
      </c>
      <c r="D2" s="25" t="s">
        <v>28</v>
      </c>
      <c r="E2" s="26" t="s">
        <v>33</v>
      </c>
      <c r="F2" s="27" t="s">
        <v>29</v>
      </c>
      <c r="G2" s="28" t="s">
        <v>30</v>
      </c>
      <c r="H2" s="29" t="s">
        <v>34</v>
      </c>
      <c r="I2" s="30" t="s">
        <v>31</v>
      </c>
      <c r="J2" s="31" t="s">
        <v>32</v>
      </c>
      <c r="K2" s="32" t="s">
        <v>35</v>
      </c>
      <c r="L2" s="33" t="s">
        <v>38</v>
      </c>
      <c r="M2" s="34" t="s">
        <v>36</v>
      </c>
      <c r="N2" s="35" t="s">
        <v>37</v>
      </c>
    </row>
    <row r="3" spans="1:31" x14ac:dyDescent="0.3">
      <c r="A3" s="41" t="s">
        <v>40</v>
      </c>
      <c r="B3" s="36" t="s">
        <v>1</v>
      </c>
      <c r="C3" s="6">
        <v>0</v>
      </c>
      <c r="D3" s="8">
        <v>0</v>
      </c>
      <c r="E3" s="7">
        <v>0</v>
      </c>
      <c r="F3" s="6">
        <v>0</v>
      </c>
      <c r="G3" s="8">
        <v>0</v>
      </c>
      <c r="H3" s="3">
        <v>1</v>
      </c>
      <c r="I3" s="6">
        <v>0</v>
      </c>
      <c r="J3" s="8">
        <v>1</v>
      </c>
      <c r="K3" s="3">
        <v>1</v>
      </c>
      <c r="L3" s="19">
        <v>0</v>
      </c>
      <c r="M3" s="8">
        <v>2</v>
      </c>
      <c r="N3" s="3">
        <v>0</v>
      </c>
      <c r="U3" s="42"/>
      <c r="V3" s="42"/>
      <c r="AE3" s="42"/>
    </row>
    <row r="4" spans="1:31" x14ac:dyDescent="0.3">
      <c r="A4" s="2"/>
      <c r="B4" s="37" t="s">
        <v>2</v>
      </c>
      <c r="C4" s="9">
        <v>0</v>
      </c>
      <c r="D4" s="10">
        <v>0</v>
      </c>
      <c r="E4" s="11">
        <v>0</v>
      </c>
      <c r="F4" s="9">
        <v>0</v>
      </c>
      <c r="G4" s="10">
        <v>0</v>
      </c>
      <c r="H4" s="4">
        <v>0</v>
      </c>
      <c r="I4" s="9">
        <v>0</v>
      </c>
      <c r="J4" s="10">
        <v>0</v>
      </c>
      <c r="K4" s="4">
        <v>0</v>
      </c>
      <c r="L4" s="20">
        <v>0</v>
      </c>
      <c r="M4" s="10">
        <v>0</v>
      </c>
      <c r="N4" s="4">
        <v>0</v>
      </c>
      <c r="U4" s="42"/>
      <c r="V4" s="42"/>
      <c r="AE4" s="42"/>
    </row>
    <row r="5" spans="1:31" x14ac:dyDescent="0.3">
      <c r="A5" s="2"/>
      <c r="B5" s="37" t="s">
        <v>3</v>
      </c>
      <c r="C5" s="9">
        <v>0</v>
      </c>
      <c r="D5" s="10">
        <v>0</v>
      </c>
      <c r="E5" s="11">
        <v>0</v>
      </c>
      <c r="F5" s="9">
        <v>0</v>
      </c>
      <c r="G5" s="10">
        <v>0</v>
      </c>
      <c r="H5" s="4">
        <v>1</v>
      </c>
      <c r="I5" s="9">
        <v>0</v>
      </c>
      <c r="J5" s="10">
        <v>0</v>
      </c>
      <c r="K5" s="4">
        <v>0</v>
      </c>
      <c r="L5" s="20">
        <v>0</v>
      </c>
      <c r="M5" s="10">
        <v>4</v>
      </c>
      <c r="N5" s="4">
        <v>0</v>
      </c>
      <c r="U5" s="42"/>
      <c r="V5" s="42"/>
      <c r="AE5" s="42"/>
    </row>
    <row r="6" spans="1:31" x14ac:dyDescent="0.3">
      <c r="A6" s="2"/>
      <c r="B6" s="37" t="s">
        <v>4</v>
      </c>
      <c r="C6" s="9">
        <v>0</v>
      </c>
      <c r="D6" s="10">
        <v>0</v>
      </c>
      <c r="E6" s="11">
        <v>0</v>
      </c>
      <c r="F6" s="9">
        <v>0</v>
      </c>
      <c r="G6" s="10">
        <v>0</v>
      </c>
      <c r="H6" s="4">
        <v>2</v>
      </c>
      <c r="I6" s="9">
        <v>0</v>
      </c>
      <c r="J6" s="10">
        <v>2</v>
      </c>
      <c r="K6" s="4">
        <v>0</v>
      </c>
      <c r="L6" s="20">
        <v>0</v>
      </c>
      <c r="M6" s="10">
        <v>12</v>
      </c>
      <c r="N6" s="4">
        <v>0</v>
      </c>
      <c r="U6" s="42"/>
      <c r="V6" s="42"/>
      <c r="AE6" s="42"/>
    </row>
    <row r="7" spans="1:31" x14ac:dyDescent="0.3">
      <c r="A7" s="2"/>
      <c r="B7" s="37" t="s">
        <v>5</v>
      </c>
      <c r="C7" s="9">
        <v>0</v>
      </c>
      <c r="D7" s="10">
        <v>0</v>
      </c>
      <c r="E7" s="11">
        <v>0</v>
      </c>
      <c r="F7" s="9">
        <v>1</v>
      </c>
      <c r="G7" s="10">
        <v>1</v>
      </c>
      <c r="H7" s="4">
        <v>15</v>
      </c>
      <c r="I7" s="9">
        <v>0</v>
      </c>
      <c r="J7" s="10">
        <v>4</v>
      </c>
      <c r="K7" s="4">
        <v>0</v>
      </c>
      <c r="L7" s="20">
        <v>0</v>
      </c>
      <c r="M7" s="10">
        <v>25</v>
      </c>
      <c r="N7" s="4">
        <v>1</v>
      </c>
      <c r="U7" s="42"/>
      <c r="V7" s="42"/>
      <c r="AE7" s="42"/>
    </row>
    <row r="8" spans="1:31" x14ac:dyDescent="0.3">
      <c r="A8" s="2"/>
      <c r="B8" s="37" t="s">
        <v>6</v>
      </c>
      <c r="C8" s="9">
        <v>1</v>
      </c>
      <c r="D8" s="10">
        <v>1</v>
      </c>
      <c r="E8" s="11">
        <v>0</v>
      </c>
      <c r="F8" s="9">
        <v>2</v>
      </c>
      <c r="G8" s="10">
        <v>9</v>
      </c>
      <c r="H8" s="4">
        <v>69</v>
      </c>
      <c r="I8" s="9">
        <v>1</v>
      </c>
      <c r="J8" s="10">
        <v>30</v>
      </c>
      <c r="K8" s="4">
        <v>9</v>
      </c>
      <c r="L8" s="20">
        <v>0</v>
      </c>
      <c r="M8" s="10">
        <v>113</v>
      </c>
      <c r="N8" s="4">
        <v>2</v>
      </c>
      <c r="U8" s="42"/>
      <c r="V8" s="42"/>
      <c r="AE8" s="42"/>
    </row>
    <row r="9" spans="1:31" x14ac:dyDescent="0.3">
      <c r="A9" s="2"/>
      <c r="B9" s="37" t="s">
        <v>7</v>
      </c>
      <c r="C9" s="9">
        <v>2</v>
      </c>
      <c r="D9" s="10">
        <v>1</v>
      </c>
      <c r="E9" s="11">
        <v>0</v>
      </c>
      <c r="F9" s="9">
        <v>1</v>
      </c>
      <c r="G9" s="10">
        <v>21</v>
      </c>
      <c r="H9" s="4">
        <v>39</v>
      </c>
      <c r="I9" s="9">
        <v>4</v>
      </c>
      <c r="J9" s="10">
        <v>50</v>
      </c>
      <c r="K9" s="4">
        <v>8</v>
      </c>
      <c r="L9" s="20">
        <v>2</v>
      </c>
      <c r="M9" s="10">
        <v>165</v>
      </c>
      <c r="N9" s="4">
        <v>8</v>
      </c>
      <c r="U9" s="42"/>
      <c r="V9" s="42"/>
      <c r="AE9" s="42"/>
    </row>
    <row r="10" spans="1:31" x14ac:dyDescent="0.3">
      <c r="A10" s="2"/>
      <c r="B10" s="37" t="s">
        <v>8</v>
      </c>
      <c r="C10" s="9">
        <v>3</v>
      </c>
      <c r="D10" s="10">
        <v>1</v>
      </c>
      <c r="E10" s="11">
        <v>3</v>
      </c>
      <c r="F10" s="9">
        <v>1</v>
      </c>
      <c r="G10" s="10">
        <v>26</v>
      </c>
      <c r="H10" s="4">
        <v>69</v>
      </c>
      <c r="I10" s="9">
        <v>2</v>
      </c>
      <c r="J10" s="10">
        <v>68</v>
      </c>
      <c r="K10" s="4">
        <v>8</v>
      </c>
      <c r="L10" s="20">
        <v>1</v>
      </c>
      <c r="M10" s="10">
        <v>241</v>
      </c>
      <c r="N10" s="4">
        <v>7</v>
      </c>
      <c r="U10" s="42"/>
      <c r="V10" s="42"/>
      <c r="AE10" s="42"/>
    </row>
    <row r="11" spans="1:31" x14ac:dyDescent="0.3">
      <c r="A11" s="2"/>
      <c r="B11" s="37" t="s">
        <v>9</v>
      </c>
      <c r="C11" s="9">
        <v>3</v>
      </c>
      <c r="D11" s="10">
        <v>0</v>
      </c>
      <c r="E11" s="11">
        <v>0</v>
      </c>
      <c r="F11" s="9">
        <v>5</v>
      </c>
      <c r="G11" s="10">
        <v>17</v>
      </c>
      <c r="H11" s="4">
        <v>62</v>
      </c>
      <c r="I11" s="9">
        <v>1</v>
      </c>
      <c r="J11" s="10">
        <v>58</v>
      </c>
      <c r="K11" s="4">
        <v>2</v>
      </c>
      <c r="L11" s="20">
        <v>0</v>
      </c>
      <c r="M11" s="10">
        <v>210</v>
      </c>
      <c r="N11" s="4">
        <v>7</v>
      </c>
      <c r="U11" s="42"/>
      <c r="V11" s="42"/>
      <c r="AE11" s="42"/>
    </row>
    <row r="12" spans="1:31" x14ac:dyDescent="0.3">
      <c r="A12" s="2"/>
      <c r="B12" s="37" t="s">
        <v>10</v>
      </c>
      <c r="C12" s="9">
        <v>2</v>
      </c>
      <c r="D12" s="10">
        <v>3</v>
      </c>
      <c r="E12" s="11">
        <v>1</v>
      </c>
      <c r="F12" s="9">
        <v>2</v>
      </c>
      <c r="G12" s="10">
        <v>14</v>
      </c>
      <c r="H12" s="4">
        <v>52</v>
      </c>
      <c r="I12" s="9">
        <v>2</v>
      </c>
      <c r="J12" s="10">
        <v>44</v>
      </c>
      <c r="K12" s="4">
        <v>1</v>
      </c>
      <c r="L12" s="20">
        <v>4</v>
      </c>
      <c r="M12" s="10">
        <v>187</v>
      </c>
      <c r="N12" s="4">
        <v>10</v>
      </c>
      <c r="U12" s="42"/>
      <c r="V12" s="42"/>
      <c r="AE12" s="42"/>
    </row>
    <row r="13" spans="1:31" x14ac:dyDescent="0.3">
      <c r="A13" s="2"/>
      <c r="B13" s="37" t="s">
        <v>11</v>
      </c>
      <c r="C13" s="12">
        <v>4</v>
      </c>
      <c r="D13" s="14">
        <v>2</v>
      </c>
      <c r="E13" s="15">
        <v>1</v>
      </c>
      <c r="F13" s="12">
        <v>2</v>
      </c>
      <c r="G13" s="14">
        <v>21</v>
      </c>
      <c r="H13" s="13">
        <v>69</v>
      </c>
      <c r="I13" s="12">
        <v>3</v>
      </c>
      <c r="J13" s="14">
        <v>55</v>
      </c>
      <c r="K13" s="13">
        <v>5</v>
      </c>
      <c r="L13" s="21">
        <v>6</v>
      </c>
      <c r="M13" s="14">
        <v>196</v>
      </c>
      <c r="N13" s="13">
        <v>7</v>
      </c>
      <c r="U13" s="42"/>
      <c r="V13" s="42"/>
      <c r="AE13" s="42"/>
    </row>
    <row r="14" spans="1:31" x14ac:dyDescent="0.3">
      <c r="A14" s="2"/>
      <c r="B14" s="37" t="s">
        <v>12</v>
      </c>
      <c r="C14" s="12">
        <v>1</v>
      </c>
      <c r="D14" s="14">
        <v>2</v>
      </c>
      <c r="E14" s="15">
        <v>1</v>
      </c>
      <c r="F14" s="12">
        <v>2</v>
      </c>
      <c r="G14" s="14">
        <v>21</v>
      </c>
      <c r="H14" s="13">
        <v>80</v>
      </c>
      <c r="I14" s="12">
        <v>1</v>
      </c>
      <c r="J14" s="14">
        <v>41</v>
      </c>
      <c r="K14" s="13">
        <v>4</v>
      </c>
      <c r="L14" s="21">
        <v>4</v>
      </c>
      <c r="M14" s="14">
        <v>216</v>
      </c>
      <c r="N14" s="13">
        <v>11</v>
      </c>
      <c r="U14" s="42"/>
      <c r="V14" s="42"/>
      <c r="AE14" s="42"/>
    </row>
    <row r="15" spans="1:31" x14ac:dyDescent="0.3">
      <c r="A15" s="2"/>
      <c r="B15" s="37" t="s">
        <v>23</v>
      </c>
      <c r="C15" s="12">
        <v>2</v>
      </c>
      <c r="D15" s="14">
        <v>4</v>
      </c>
      <c r="E15" s="15">
        <v>2</v>
      </c>
      <c r="F15" s="12">
        <v>1</v>
      </c>
      <c r="G15" s="14">
        <v>29</v>
      </c>
      <c r="H15" s="13">
        <v>59</v>
      </c>
      <c r="I15" s="12">
        <v>2</v>
      </c>
      <c r="J15" s="14">
        <v>51</v>
      </c>
      <c r="K15" s="13">
        <v>11</v>
      </c>
      <c r="L15" s="21">
        <v>2</v>
      </c>
      <c r="M15" s="14">
        <v>215</v>
      </c>
      <c r="N15" s="13">
        <v>5</v>
      </c>
      <c r="U15" s="42"/>
      <c r="V15" s="42"/>
      <c r="AE15" s="42"/>
    </row>
    <row r="16" spans="1:31" x14ac:dyDescent="0.3">
      <c r="A16" s="2"/>
      <c r="B16" s="37" t="s">
        <v>13</v>
      </c>
      <c r="C16" s="12">
        <v>7</v>
      </c>
      <c r="D16" s="14">
        <v>0</v>
      </c>
      <c r="E16" s="15">
        <v>0</v>
      </c>
      <c r="F16" s="12">
        <v>6</v>
      </c>
      <c r="G16" s="14">
        <v>19</v>
      </c>
      <c r="H16" s="13">
        <v>77</v>
      </c>
      <c r="I16" s="12">
        <v>3</v>
      </c>
      <c r="J16" s="14">
        <v>65</v>
      </c>
      <c r="K16" s="13">
        <v>5</v>
      </c>
      <c r="L16" s="21">
        <v>4</v>
      </c>
      <c r="M16" s="14">
        <v>218</v>
      </c>
      <c r="N16" s="13">
        <v>5</v>
      </c>
      <c r="U16" s="42"/>
      <c r="V16" s="42"/>
      <c r="AE16" s="42"/>
    </row>
    <row r="17" spans="1:31" x14ac:dyDescent="0.3">
      <c r="A17" s="2"/>
      <c r="B17" s="37" t="s">
        <v>14</v>
      </c>
      <c r="C17" s="12">
        <v>5</v>
      </c>
      <c r="D17" s="14">
        <v>0</v>
      </c>
      <c r="E17" s="15">
        <v>1</v>
      </c>
      <c r="F17" s="12">
        <v>5</v>
      </c>
      <c r="G17" s="14">
        <v>26</v>
      </c>
      <c r="H17" s="13">
        <v>69</v>
      </c>
      <c r="I17" s="12">
        <v>0</v>
      </c>
      <c r="J17" s="14">
        <v>83</v>
      </c>
      <c r="K17" s="13">
        <v>6</v>
      </c>
      <c r="L17" s="21">
        <v>5</v>
      </c>
      <c r="M17" s="14">
        <v>324</v>
      </c>
      <c r="N17" s="13">
        <v>18</v>
      </c>
      <c r="U17" s="42"/>
      <c r="V17" s="42"/>
      <c r="AE17" s="42"/>
    </row>
    <row r="18" spans="1:31" x14ac:dyDescent="0.3">
      <c r="A18" s="2"/>
      <c r="B18" s="37" t="s">
        <v>15</v>
      </c>
      <c r="C18" s="12">
        <v>4</v>
      </c>
      <c r="D18" s="14">
        <v>1</v>
      </c>
      <c r="E18" s="15">
        <v>2</v>
      </c>
      <c r="F18" s="12">
        <v>4</v>
      </c>
      <c r="G18" s="14">
        <v>24</v>
      </c>
      <c r="H18" s="13">
        <v>89</v>
      </c>
      <c r="I18" s="12">
        <v>3</v>
      </c>
      <c r="J18" s="14">
        <v>72</v>
      </c>
      <c r="K18" s="13">
        <v>9</v>
      </c>
      <c r="L18" s="21">
        <v>8</v>
      </c>
      <c r="M18" s="14">
        <v>300</v>
      </c>
      <c r="N18" s="13">
        <v>24</v>
      </c>
      <c r="U18" s="42"/>
      <c r="V18" s="42"/>
      <c r="AE18" s="42"/>
    </row>
    <row r="19" spans="1:31" x14ac:dyDescent="0.3">
      <c r="A19" s="2"/>
      <c r="B19" s="37" t="s">
        <v>16</v>
      </c>
      <c r="C19" s="9">
        <v>5</v>
      </c>
      <c r="D19" s="10">
        <v>3</v>
      </c>
      <c r="E19" s="11">
        <v>3</v>
      </c>
      <c r="F19" s="9">
        <v>4</v>
      </c>
      <c r="G19" s="10">
        <v>26</v>
      </c>
      <c r="H19" s="4">
        <v>79</v>
      </c>
      <c r="I19" s="9">
        <v>2</v>
      </c>
      <c r="J19" s="10">
        <v>63</v>
      </c>
      <c r="K19" s="4">
        <v>11</v>
      </c>
      <c r="L19" s="20">
        <v>8</v>
      </c>
      <c r="M19" s="10">
        <v>259</v>
      </c>
      <c r="N19" s="4">
        <v>8</v>
      </c>
      <c r="U19" s="42"/>
      <c r="V19" s="42"/>
      <c r="AE19" s="42"/>
    </row>
    <row r="20" spans="1:31" x14ac:dyDescent="0.3">
      <c r="A20" s="2"/>
      <c r="B20" s="37" t="s">
        <v>17</v>
      </c>
      <c r="C20" s="9">
        <v>2</v>
      </c>
      <c r="D20" s="10">
        <v>2</v>
      </c>
      <c r="E20" s="11">
        <v>0</v>
      </c>
      <c r="F20" s="9">
        <v>2</v>
      </c>
      <c r="G20" s="10">
        <v>25</v>
      </c>
      <c r="H20" s="4">
        <v>67</v>
      </c>
      <c r="I20" s="9">
        <v>1</v>
      </c>
      <c r="J20" s="10">
        <v>55</v>
      </c>
      <c r="K20" s="4">
        <v>7</v>
      </c>
      <c r="L20" s="20">
        <v>1</v>
      </c>
      <c r="M20" s="10">
        <v>178</v>
      </c>
      <c r="N20" s="4">
        <v>11</v>
      </c>
      <c r="U20" s="42"/>
      <c r="V20" s="42"/>
      <c r="AE20" s="42"/>
    </row>
    <row r="21" spans="1:31" x14ac:dyDescent="0.3">
      <c r="A21" s="2"/>
      <c r="B21" s="37" t="s">
        <v>18</v>
      </c>
      <c r="C21" s="9">
        <v>2</v>
      </c>
      <c r="D21" s="10">
        <v>1</v>
      </c>
      <c r="E21" s="11">
        <v>0</v>
      </c>
      <c r="F21" s="9">
        <v>3</v>
      </c>
      <c r="G21" s="10">
        <v>27</v>
      </c>
      <c r="H21" s="4">
        <v>69</v>
      </c>
      <c r="I21" s="9">
        <v>0</v>
      </c>
      <c r="J21" s="10">
        <v>29</v>
      </c>
      <c r="K21" s="4">
        <v>2</v>
      </c>
      <c r="L21" s="20">
        <v>2</v>
      </c>
      <c r="M21" s="10">
        <v>166</v>
      </c>
      <c r="N21" s="4">
        <v>11</v>
      </c>
      <c r="U21" s="42"/>
      <c r="V21" s="42"/>
      <c r="AE21" s="42"/>
    </row>
    <row r="22" spans="1:31" x14ac:dyDescent="0.3">
      <c r="A22" s="2"/>
      <c r="B22" s="37" t="s">
        <v>19</v>
      </c>
      <c r="C22" s="9">
        <v>5</v>
      </c>
      <c r="D22" s="10">
        <v>1</v>
      </c>
      <c r="E22" s="11">
        <v>0</v>
      </c>
      <c r="F22" s="9">
        <v>4</v>
      </c>
      <c r="G22" s="10">
        <v>21</v>
      </c>
      <c r="H22" s="4">
        <v>48</v>
      </c>
      <c r="I22" s="9">
        <v>0</v>
      </c>
      <c r="J22" s="10">
        <v>16</v>
      </c>
      <c r="K22" s="4">
        <v>4</v>
      </c>
      <c r="L22" s="20">
        <v>1</v>
      </c>
      <c r="M22" s="10">
        <v>89</v>
      </c>
      <c r="N22" s="4">
        <v>5</v>
      </c>
      <c r="U22" s="42"/>
      <c r="V22" s="42"/>
      <c r="AE22" s="42"/>
    </row>
    <row r="23" spans="1:31" x14ac:dyDescent="0.3">
      <c r="A23" s="2"/>
      <c r="B23" s="37" t="s">
        <v>24</v>
      </c>
      <c r="C23" s="9">
        <v>0</v>
      </c>
      <c r="D23" s="10">
        <v>1</v>
      </c>
      <c r="E23" s="11">
        <v>1</v>
      </c>
      <c r="F23" s="9">
        <v>3</v>
      </c>
      <c r="G23" s="10">
        <v>8</v>
      </c>
      <c r="H23" s="4">
        <v>33</v>
      </c>
      <c r="I23" s="9">
        <v>1</v>
      </c>
      <c r="J23" s="10">
        <v>6</v>
      </c>
      <c r="K23" s="4">
        <v>1</v>
      </c>
      <c r="L23" s="20">
        <v>0</v>
      </c>
      <c r="M23" s="10">
        <v>60</v>
      </c>
      <c r="N23" s="4">
        <v>0</v>
      </c>
      <c r="U23" s="42"/>
      <c r="V23" s="42"/>
      <c r="AE23" s="42"/>
    </row>
    <row r="24" spans="1:31" x14ac:dyDescent="0.3">
      <c r="A24" s="2"/>
      <c r="B24" s="37" t="s">
        <v>20</v>
      </c>
      <c r="C24" s="9">
        <v>3</v>
      </c>
      <c r="D24" s="10">
        <v>2</v>
      </c>
      <c r="E24" s="11">
        <v>0</v>
      </c>
      <c r="F24" s="9">
        <v>0</v>
      </c>
      <c r="G24" s="10">
        <v>5</v>
      </c>
      <c r="H24" s="4">
        <v>14</v>
      </c>
      <c r="I24" s="9">
        <v>1</v>
      </c>
      <c r="J24" s="10">
        <v>8</v>
      </c>
      <c r="K24" s="4">
        <v>1</v>
      </c>
      <c r="L24" s="20">
        <v>0</v>
      </c>
      <c r="M24" s="10">
        <v>30</v>
      </c>
      <c r="N24" s="4">
        <v>1</v>
      </c>
      <c r="U24" s="42"/>
      <c r="V24" s="42"/>
      <c r="AE24" s="42"/>
    </row>
    <row r="25" spans="1:31" x14ac:dyDescent="0.3">
      <c r="A25" s="2"/>
      <c r="B25" s="37" t="s">
        <v>21</v>
      </c>
      <c r="C25" s="9">
        <v>0</v>
      </c>
      <c r="D25" s="10">
        <v>0</v>
      </c>
      <c r="E25" s="11">
        <v>0</v>
      </c>
      <c r="F25" s="9">
        <v>0</v>
      </c>
      <c r="G25" s="10">
        <v>4</v>
      </c>
      <c r="H25" s="4">
        <v>7</v>
      </c>
      <c r="I25" s="9">
        <v>0</v>
      </c>
      <c r="J25" s="10">
        <v>5</v>
      </c>
      <c r="K25" s="4">
        <v>0</v>
      </c>
      <c r="L25" s="20">
        <v>0</v>
      </c>
      <c r="M25" s="10">
        <v>27</v>
      </c>
      <c r="N25" s="4">
        <v>2</v>
      </c>
      <c r="U25" s="42"/>
      <c r="V25" s="42"/>
      <c r="AE25" s="42"/>
    </row>
    <row r="26" spans="1:31" ht="15" thickBot="1" x14ac:dyDescent="0.35">
      <c r="A26" s="2"/>
      <c r="B26" s="38" t="s">
        <v>22</v>
      </c>
      <c r="C26" s="16">
        <v>0</v>
      </c>
      <c r="D26" s="17">
        <v>2</v>
      </c>
      <c r="E26" s="18">
        <v>0</v>
      </c>
      <c r="F26" s="16">
        <v>0</v>
      </c>
      <c r="G26" s="17">
        <v>0</v>
      </c>
      <c r="H26" s="5">
        <v>5</v>
      </c>
      <c r="I26" s="16">
        <v>1</v>
      </c>
      <c r="J26" s="17">
        <v>3</v>
      </c>
      <c r="K26" s="5">
        <v>0</v>
      </c>
      <c r="L26" s="22">
        <v>0</v>
      </c>
      <c r="M26" s="17">
        <v>5</v>
      </c>
      <c r="N26" s="5">
        <v>3</v>
      </c>
      <c r="Q26" s="76"/>
      <c r="R26" s="76">
        <v>1</v>
      </c>
      <c r="S26" s="76"/>
      <c r="T26" s="76">
        <v>2</v>
      </c>
      <c r="U26" s="77"/>
      <c r="V26" s="76">
        <v>3</v>
      </c>
      <c r="W26" s="76"/>
      <c r="X26" s="76">
        <v>4</v>
      </c>
      <c r="AE26" s="42"/>
    </row>
    <row r="27" spans="1:31" x14ac:dyDescent="0.3">
      <c r="Q27" s="76" t="s">
        <v>90</v>
      </c>
      <c r="R27" s="77">
        <f>C28+D28+E28</f>
        <v>93</v>
      </c>
      <c r="S27" s="76"/>
      <c r="T27" s="77">
        <f>F28+G28+H28</f>
        <v>1467</v>
      </c>
      <c r="U27" s="76"/>
      <c r="V27" s="77">
        <f>I28+J28+K28</f>
        <v>932</v>
      </c>
      <c r="W27" s="76"/>
      <c r="X27" s="77">
        <f>L28+M28+N28</f>
        <v>3436</v>
      </c>
    </row>
    <row r="28" spans="1:31" x14ac:dyDescent="0.3">
      <c r="C28" s="42">
        <f>SUM(C3:C26)</f>
        <v>51</v>
      </c>
      <c r="D28" s="42">
        <f t="shared" ref="D28:N28" si="0">SUM(D3:D26)</f>
        <v>27</v>
      </c>
      <c r="E28" s="42">
        <f t="shared" si="0"/>
        <v>15</v>
      </c>
      <c r="F28" s="42">
        <f t="shared" si="0"/>
        <v>48</v>
      </c>
      <c r="G28" s="42">
        <f t="shared" si="0"/>
        <v>344</v>
      </c>
      <c r="H28" s="42">
        <f t="shared" si="0"/>
        <v>1075</v>
      </c>
      <c r="I28" s="42">
        <f t="shared" si="0"/>
        <v>28</v>
      </c>
      <c r="J28" s="42">
        <f t="shared" si="0"/>
        <v>809</v>
      </c>
      <c r="K28" s="42">
        <f t="shared" si="0"/>
        <v>95</v>
      </c>
      <c r="L28" s="42">
        <f t="shared" si="0"/>
        <v>48</v>
      </c>
      <c r="M28" s="42">
        <f t="shared" si="0"/>
        <v>3242</v>
      </c>
      <c r="N28" s="42">
        <f t="shared" si="0"/>
        <v>146</v>
      </c>
      <c r="Q28" s="76" t="s">
        <v>91</v>
      </c>
      <c r="R28" s="77">
        <f>F28+I28+L28</f>
        <v>124</v>
      </c>
      <c r="S28" s="76"/>
      <c r="T28" s="77">
        <f>C28+J28+M28</f>
        <v>4102</v>
      </c>
      <c r="U28" s="76"/>
      <c r="V28" s="77">
        <f>D28+G28+N28</f>
        <v>517</v>
      </c>
      <c r="W28" s="76"/>
      <c r="X28" s="77">
        <f>E28+H28+K28</f>
        <v>1185</v>
      </c>
    </row>
    <row r="29" spans="1:31" ht="15" thickBot="1" x14ac:dyDescent="0.35">
      <c r="Q29" s="76"/>
      <c r="R29" s="76"/>
      <c r="S29" s="76"/>
      <c r="T29" s="76"/>
      <c r="U29" s="76"/>
      <c r="V29" s="76"/>
      <c r="W29" s="76"/>
      <c r="X29" s="76"/>
    </row>
    <row r="30" spans="1:31" ht="40.5" customHeight="1" thickBot="1" x14ac:dyDescent="0.35">
      <c r="B30" s="23" t="s">
        <v>0</v>
      </c>
      <c r="C30" s="24" t="s">
        <v>66</v>
      </c>
      <c r="D30" s="27" t="s">
        <v>64</v>
      </c>
      <c r="E30" s="43" t="s">
        <v>65</v>
      </c>
      <c r="Q30" s="76" t="s">
        <v>92</v>
      </c>
      <c r="R30" s="78">
        <f>SUM(R27:R28)</f>
        <v>217</v>
      </c>
      <c r="S30" s="78"/>
      <c r="T30" s="78">
        <f t="shared" ref="T30:X30" si="1">SUM(T27:T28)</f>
        <v>5569</v>
      </c>
      <c r="U30" s="78"/>
      <c r="V30" s="79">
        <f t="shared" si="1"/>
        <v>1449</v>
      </c>
      <c r="W30" s="76"/>
      <c r="X30" s="79">
        <f t="shared" si="1"/>
        <v>4621</v>
      </c>
    </row>
    <row r="31" spans="1:31" x14ac:dyDescent="0.3">
      <c r="B31" s="36" t="s">
        <v>1</v>
      </c>
      <c r="C31" s="6">
        <v>2</v>
      </c>
      <c r="D31" s="6">
        <v>2</v>
      </c>
      <c r="E31" s="44">
        <v>0</v>
      </c>
    </row>
    <row r="32" spans="1:31" x14ac:dyDescent="0.3">
      <c r="B32" s="37" t="s">
        <v>2</v>
      </c>
      <c r="C32" s="6">
        <v>0</v>
      </c>
      <c r="D32" s="6">
        <v>0</v>
      </c>
      <c r="E32" s="45">
        <v>0</v>
      </c>
    </row>
    <row r="33" spans="2:22" x14ac:dyDescent="0.3">
      <c r="B33" s="37" t="s">
        <v>3</v>
      </c>
      <c r="C33" s="6">
        <v>1</v>
      </c>
      <c r="D33" s="6">
        <v>3</v>
      </c>
      <c r="E33" s="45">
        <v>1</v>
      </c>
      <c r="Q33" s="76"/>
      <c r="R33" s="76">
        <v>4</v>
      </c>
      <c r="S33" s="76"/>
      <c r="T33" s="76">
        <v>5</v>
      </c>
      <c r="U33" s="77"/>
      <c r="V33" s="76">
        <v>6</v>
      </c>
    </row>
    <row r="34" spans="2:22" x14ac:dyDescent="0.3">
      <c r="B34" s="37" t="s">
        <v>4</v>
      </c>
      <c r="C34" s="6">
        <v>2</v>
      </c>
      <c r="D34" s="6">
        <v>11</v>
      </c>
      <c r="E34" s="45">
        <v>1</v>
      </c>
      <c r="Q34" s="76" t="s">
        <v>90</v>
      </c>
      <c r="R34" s="77">
        <f>C56</f>
        <v>1185</v>
      </c>
      <c r="S34" s="76"/>
      <c r="T34" s="77">
        <f>D56</f>
        <v>3109</v>
      </c>
      <c r="U34" s="76"/>
      <c r="V34" s="77">
        <f>E56</f>
        <v>327</v>
      </c>
    </row>
    <row r="35" spans="2:22" x14ac:dyDescent="0.3">
      <c r="B35" s="37" t="s">
        <v>5</v>
      </c>
      <c r="C35" s="6">
        <v>15</v>
      </c>
      <c r="D35" s="6">
        <v>22</v>
      </c>
      <c r="E35" s="45">
        <v>4</v>
      </c>
      <c r="Q35" s="76" t="s">
        <v>91</v>
      </c>
      <c r="R35" s="77">
        <f>D56+E56</f>
        <v>3436</v>
      </c>
      <c r="S35" s="76"/>
      <c r="T35" s="77">
        <v>0</v>
      </c>
      <c r="U35" s="76"/>
      <c r="V35" s="77">
        <f>C56</f>
        <v>1185</v>
      </c>
    </row>
    <row r="36" spans="2:22" x14ac:dyDescent="0.3">
      <c r="B36" s="37" t="s">
        <v>6</v>
      </c>
      <c r="C36" s="6">
        <v>78</v>
      </c>
      <c r="D36" s="6">
        <v>105</v>
      </c>
      <c r="E36" s="45">
        <v>10</v>
      </c>
      <c r="Q36" s="76"/>
      <c r="R36" s="76"/>
      <c r="S36" s="76"/>
      <c r="T36" s="76"/>
      <c r="U36" s="76"/>
      <c r="V36" s="76"/>
    </row>
    <row r="37" spans="2:22" x14ac:dyDescent="0.3">
      <c r="B37" s="37" t="s">
        <v>7</v>
      </c>
      <c r="C37" s="6">
        <v>47</v>
      </c>
      <c r="D37" s="6">
        <v>159</v>
      </c>
      <c r="E37" s="45">
        <v>16</v>
      </c>
      <c r="Q37" s="76" t="s">
        <v>92</v>
      </c>
      <c r="R37" s="78">
        <f>SUM(R34:R35)</f>
        <v>4621</v>
      </c>
      <c r="S37" s="78"/>
      <c r="T37" s="78">
        <f t="shared" ref="T37" si="2">SUM(T34:T35)</f>
        <v>3109</v>
      </c>
      <c r="U37" s="78"/>
      <c r="V37" s="79">
        <f t="shared" ref="V37" si="3">SUM(V34:V35)</f>
        <v>1512</v>
      </c>
    </row>
    <row r="38" spans="2:22" x14ac:dyDescent="0.3">
      <c r="B38" s="37" t="s">
        <v>8</v>
      </c>
      <c r="C38" s="6">
        <v>80</v>
      </c>
      <c r="D38" s="6">
        <v>217</v>
      </c>
      <c r="E38" s="45">
        <v>32</v>
      </c>
    </row>
    <row r="39" spans="2:22" x14ac:dyDescent="0.3">
      <c r="B39" s="37" t="s">
        <v>9</v>
      </c>
      <c r="C39" s="6">
        <v>64</v>
      </c>
      <c r="D39" s="6">
        <v>191</v>
      </c>
      <c r="E39" s="45">
        <v>26</v>
      </c>
    </row>
    <row r="40" spans="2:22" x14ac:dyDescent="0.3">
      <c r="B40" s="37" t="s">
        <v>10</v>
      </c>
      <c r="C40" s="6">
        <v>54</v>
      </c>
      <c r="D40" s="6">
        <v>180</v>
      </c>
      <c r="E40" s="45">
        <v>21</v>
      </c>
    </row>
    <row r="41" spans="2:22" x14ac:dyDescent="0.3">
      <c r="B41" s="37" t="s">
        <v>11</v>
      </c>
      <c r="C41" s="6">
        <v>75</v>
      </c>
      <c r="D41" s="6">
        <v>189</v>
      </c>
      <c r="E41" s="46">
        <v>20</v>
      </c>
    </row>
    <row r="42" spans="2:22" x14ac:dyDescent="0.3">
      <c r="B42" s="37" t="s">
        <v>12</v>
      </c>
      <c r="C42" s="6">
        <v>85</v>
      </c>
      <c r="D42" s="6">
        <v>200</v>
      </c>
      <c r="E42" s="46">
        <v>31</v>
      </c>
    </row>
    <row r="43" spans="2:22" x14ac:dyDescent="0.3">
      <c r="B43" s="37" t="s">
        <v>23</v>
      </c>
      <c r="C43" s="6">
        <v>72</v>
      </c>
      <c r="D43" s="6">
        <v>212</v>
      </c>
      <c r="E43" s="46">
        <v>10</v>
      </c>
    </row>
    <row r="44" spans="2:22" x14ac:dyDescent="0.3">
      <c r="B44" s="37" t="s">
        <v>13</v>
      </c>
      <c r="C44" s="6">
        <v>82</v>
      </c>
      <c r="D44" s="6">
        <v>214</v>
      </c>
      <c r="E44" s="46">
        <v>13</v>
      </c>
    </row>
    <row r="45" spans="2:22" x14ac:dyDescent="0.3">
      <c r="B45" s="37" t="s">
        <v>14</v>
      </c>
      <c r="C45" s="6">
        <v>76</v>
      </c>
      <c r="D45" s="6">
        <v>314</v>
      </c>
      <c r="E45" s="46">
        <v>33</v>
      </c>
    </row>
    <row r="46" spans="2:22" x14ac:dyDescent="0.3">
      <c r="B46" s="37" t="s">
        <v>15</v>
      </c>
      <c r="C46" s="6">
        <v>100</v>
      </c>
      <c r="D46" s="6">
        <v>304</v>
      </c>
      <c r="E46" s="46">
        <v>28</v>
      </c>
    </row>
    <row r="47" spans="2:22" x14ac:dyDescent="0.3">
      <c r="B47" s="37" t="s">
        <v>16</v>
      </c>
      <c r="C47" s="6">
        <v>93</v>
      </c>
      <c r="D47" s="6">
        <v>252</v>
      </c>
      <c r="E47" s="45">
        <v>23</v>
      </c>
    </row>
    <row r="48" spans="2:22" x14ac:dyDescent="0.3">
      <c r="B48" s="37" t="s">
        <v>17</v>
      </c>
      <c r="C48" s="6">
        <v>74</v>
      </c>
      <c r="D48" s="6">
        <v>171</v>
      </c>
      <c r="E48" s="45">
        <v>19</v>
      </c>
    </row>
    <row r="49" spans="2:5" x14ac:dyDescent="0.3">
      <c r="B49" s="37" t="s">
        <v>18</v>
      </c>
      <c r="C49" s="6">
        <v>71</v>
      </c>
      <c r="D49" s="6">
        <v>159</v>
      </c>
      <c r="E49" s="45">
        <v>20</v>
      </c>
    </row>
    <row r="50" spans="2:5" x14ac:dyDescent="0.3">
      <c r="B50" s="37" t="s">
        <v>19</v>
      </c>
      <c r="C50" s="6">
        <v>52</v>
      </c>
      <c r="D50" s="6">
        <v>87</v>
      </c>
      <c r="E50" s="45">
        <v>8</v>
      </c>
    </row>
    <row r="51" spans="2:5" x14ac:dyDescent="0.3">
      <c r="B51" s="37" t="s">
        <v>24</v>
      </c>
      <c r="C51" s="6">
        <v>35</v>
      </c>
      <c r="D51" s="6">
        <v>54</v>
      </c>
      <c r="E51" s="45">
        <v>6</v>
      </c>
    </row>
    <row r="52" spans="2:5" x14ac:dyDescent="0.3">
      <c r="B52" s="37" t="s">
        <v>20</v>
      </c>
      <c r="C52" s="6">
        <v>15</v>
      </c>
      <c r="D52" s="6">
        <v>26</v>
      </c>
      <c r="E52" s="45">
        <v>5</v>
      </c>
    </row>
    <row r="53" spans="2:5" x14ac:dyDescent="0.3">
      <c r="B53" s="37" t="s">
        <v>21</v>
      </c>
      <c r="C53" s="6">
        <v>7</v>
      </c>
      <c r="D53" s="6">
        <v>29</v>
      </c>
      <c r="E53" s="45">
        <v>0</v>
      </c>
    </row>
    <row r="54" spans="2:5" ht="15" thickBot="1" x14ac:dyDescent="0.35">
      <c r="B54" s="38" t="s">
        <v>22</v>
      </c>
      <c r="C54" s="6">
        <v>5</v>
      </c>
      <c r="D54" s="6">
        <v>8</v>
      </c>
      <c r="E54" s="47">
        <v>0</v>
      </c>
    </row>
    <row r="56" spans="2:5" x14ac:dyDescent="0.3">
      <c r="C56" s="42">
        <f>SUM(C31:C54)</f>
        <v>1185</v>
      </c>
      <c r="D56" s="42">
        <f t="shared" ref="D56:E56" si="4">SUM(D31:D54)</f>
        <v>3109</v>
      </c>
      <c r="E56" s="42">
        <f t="shared" si="4"/>
        <v>327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Č.1</vt:lpstr>
      <vt:lpstr>Č.2</vt:lpstr>
      <vt:lpstr>Č.3</vt:lpstr>
      <vt:lpstr>Č.4</vt:lpstr>
      <vt:lpstr>Č.5</vt:lpstr>
      <vt:lpstr>Č.6</vt:lpstr>
      <vt:lpstr>Č.7</vt:lpstr>
      <vt:lpstr>Č.8</vt:lpstr>
      <vt:lpstr>Č.9</vt:lpstr>
      <vt:lpstr>Č.10</vt:lpstr>
      <vt:lpstr>č.11</vt:lpstr>
      <vt:lpstr>č.12</vt:lpstr>
      <vt:lpstr>č.13</vt:lpstr>
      <vt:lpstr>č.14</vt:lpstr>
      <vt:lpstr>č.15</vt:lpstr>
      <vt:lpstr>č.16</vt:lpstr>
      <vt:lpstr>č.17</vt:lpstr>
      <vt:lpstr>(č.17)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Bartlová</dc:creator>
  <cp:lastModifiedBy>Martin Hladílek</cp:lastModifiedBy>
  <dcterms:created xsi:type="dcterms:W3CDTF">2019-12-21T22:48:13Z</dcterms:created>
  <dcterms:modified xsi:type="dcterms:W3CDTF">2021-06-30T17:25:14Z</dcterms:modified>
</cp:coreProperties>
</file>