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0" windowWidth="15600" windowHeight="7935"/>
  </bookViews>
  <sheets>
    <sheet name="Measure level" sheetId="1" r:id="rId1"/>
    <sheet name="Výpočty" sheetId="2" r:id="rId2"/>
  </sheets>
  <calcPr calcId="145621"/>
</workbook>
</file>

<file path=xl/calcChain.xml><?xml version="1.0" encoding="utf-8"?>
<calcChain xmlns="http://schemas.openxmlformats.org/spreadsheetml/2006/main">
  <c r="Z62" i="1" l="1"/>
  <c r="AD62" i="1" s="1"/>
  <c r="W62" i="1"/>
  <c r="Y62" i="1" s="1"/>
  <c r="W74" i="1"/>
  <c r="Y74" i="1" s="1"/>
  <c r="AC74" i="1" s="1"/>
  <c r="X73" i="1"/>
  <c r="W73" i="1" s="1"/>
  <c r="Z74" i="1"/>
  <c r="AD74" i="1" s="1"/>
  <c r="Z71" i="1"/>
  <c r="AD71" i="1" s="1"/>
  <c r="W71" i="1"/>
  <c r="Y71" i="1" s="1"/>
  <c r="AC71" i="1" s="1"/>
  <c r="X60" i="1"/>
  <c r="Z55" i="1"/>
  <c r="AD55" i="1" s="1"/>
  <c r="W55" i="1"/>
  <c r="Y55" i="1" s="1"/>
  <c r="AC55" i="1" s="1"/>
  <c r="Z54" i="1"/>
  <c r="AD54" i="1" s="1"/>
  <c r="W54" i="1"/>
  <c r="Y54" i="1" s="1"/>
  <c r="AC54" i="1" s="1"/>
  <c r="X53" i="1"/>
  <c r="W53" i="1" s="1"/>
  <c r="W52" i="1"/>
  <c r="Y52" i="1" s="1"/>
  <c r="AE52" i="1" s="1"/>
  <c r="W51" i="1"/>
  <c r="Y51" i="1"/>
  <c r="AE51" i="1" s="1"/>
  <c r="Z52" i="1"/>
  <c r="Z51" i="1"/>
  <c r="W93" i="1"/>
  <c r="X92" i="1"/>
  <c r="W92" i="1" s="1"/>
  <c r="W91" i="1"/>
  <c r="Y91" i="1" s="1"/>
  <c r="AC91" i="1" s="1"/>
  <c r="X90" i="1"/>
  <c r="W90" i="1" s="1"/>
  <c r="W89" i="1"/>
  <c r="X88" i="1"/>
  <c r="W87" i="1"/>
  <c r="X86" i="1"/>
  <c r="W86" i="1" s="1"/>
  <c r="W83" i="1"/>
  <c r="X82" i="1"/>
  <c r="W82" i="1" s="1"/>
  <c r="W85" i="1"/>
  <c r="X84" i="1"/>
  <c r="W84" i="1" s="1"/>
  <c r="W81" i="1"/>
  <c r="X80" i="1"/>
  <c r="W80" i="1"/>
  <c r="W79" i="1"/>
  <c r="X78" i="1"/>
  <c r="W78" i="1" s="1"/>
  <c r="W57" i="1"/>
  <c r="W76" i="1"/>
  <c r="W77" i="1"/>
  <c r="W72" i="1"/>
  <c r="X70" i="1"/>
  <c r="W70" i="1" s="1"/>
  <c r="W69" i="1"/>
  <c r="W68" i="1"/>
  <c r="W67" i="1"/>
  <c r="W64" i="1"/>
  <c r="W65" i="1"/>
  <c r="W61" i="1"/>
  <c r="W60" i="1"/>
  <c r="W58" i="1"/>
  <c r="W59" i="1"/>
  <c r="X50" i="1"/>
  <c r="W50" i="1"/>
  <c r="W43" i="1"/>
  <c r="Y43" i="1" s="1"/>
  <c r="Z43" i="1"/>
  <c r="Z93" i="1"/>
  <c r="AD93" i="1" s="1"/>
  <c r="Y93" i="1"/>
  <c r="AC93" i="1" s="1"/>
  <c r="Z91" i="1"/>
  <c r="AD91" i="1" s="1"/>
  <c r="Z89" i="1"/>
  <c r="AD89" i="1" s="1"/>
  <c r="Y89" i="1"/>
  <c r="AC89" i="1" s="1"/>
  <c r="W88" i="1"/>
  <c r="Z87" i="1"/>
  <c r="AD87" i="1" s="1"/>
  <c r="Y87" i="1"/>
  <c r="AC87" i="1" s="1"/>
  <c r="Z85" i="1"/>
  <c r="AD85" i="1" s="1"/>
  <c r="Y85" i="1"/>
  <c r="AC85" i="1" s="1"/>
  <c r="Z83" i="1"/>
  <c r="AD83" i="1" s="1"/>
  <c r="Y83" i="1"/>
  <c r="AC83" i="1" s="1"/>
  <c r="Z81" i="1"/>
  <c r="AD81" i="1" s="1"/>
  <c r="Y81" i="1"/>
  <c r="AC81" i="1" s="1"/>
  <c r="Z79" i="1"/>
  <c r="AD79" i="1" s="1"/>
  <c r="Y79" i="1"/>
  <c r="AC79" i="1" s="1"/>
  <c r="Z57" i="1"/>
  <c r="AD57" i="1" s="1"/>
  <c r="Y57" i="1"/>
  <c r="AC57" i="1" s="1"/>
  <c r="Z77" i="1"/>
  <c r="AD77" i="1" s="1"/>
  <c r="Y77" i="1"/>
  <c r="AC77" i="1" s="1"/>
  <c r="Z76" i="1"/>
  <c r="AD76" i="1" s="1"/>
  <c r="Y76" i="1"/>
  <c r="AC76" i="1" s="1"/>
  <c r="X75" i="1"/>
  <c r="W75" i="1"/>
  <c r="Z72" i="1"/>
  <c r="AD72" i="1" s="1"/>
  <c r="Y72" i="1"/>
  <c r="AC72" i="1" s="1"/>
  <c r="X66" i="1"/>
  <c r="W66" i="1"/>
  <c r="X63" i="1"/>
  <c r="W63" i="1"/>
  <c r="X56" i="1"/>
  <c r="W56" i="1"/>
  <c r="Z67" i="1"/>
  <c r="AD67" i="1" s="1"/>
  <c r="Y67" i="1"/>
  <c r="AC67" i="1" s="1"/>
  <c r="Z68" i="1"/>
  <c r="AD68" i="1" s="1"/>
  <c r="Y68" i="1"/>
  <c r="AC68" i="1" s="1"/>
  <c r="Z69" i="1"/>
  <c r="AB69" i="1" s="1"/>
  <c r="Y69" i="1"/>
  <c r="AA69" i="1" s="1"/>
  <c r="Z65" i="1"/>
  <c r="AD65" i="1" s="1"/>
  <c r="Y65" i="1"/>
  <c r="AC65" i="1" s="1"/>
  <c r="Z64" i="1"/>
  <c r="AD64" i="1" s="1"/>
  <c r="Y64" i="1"/>
  <c r="AC64" i="1" s="1"/>
  <c r="Z59" i="1"/>
  <c r="AD59" i="1" s="1"/>
  <c r="Y59" i="1"/>
  <c r="AC59" i="1" s="1"/>
  <c r="Z58" i="1"/>
  <c r="AD58" i="1" s="1"/>
  <c r="Y58" i="1"/>
  <c r="AC58" i="1" s="1"/>
  <c r="Y61" i="1"/>
  <c r="Z61" i="1"/>
  <c r="AC61" i="1"/>
  <c r="AD61" i="1"/>
  <c r="X45" i="1"/>
  <c r="X38" i="1"/>
  <c r="W38" i="1" s="1"/>
  <c r="X36" i="1"/>
  <c r="W48" i="1"/>
  <c r="Y48" i="1" s="1"/>
  <c r="AC48" i="1" s="1"/>
  <c r="Z48" i="1"/>
  <c r="AD48" i="1" s="1"/>
  <c r="X47" i="1"/>
  <c r="W35" i="1"/>
  <c r="Y35" i="1" s="1"/>
  <c r="AC35" i="1" s="1"/>
  <c r="Z35" i="1"/>
  <c r="AD35" i="1" s="1"/>
  <c r="X34" i="1"/>
  <c r="Z30" i="1"/>
  <c r="AD30" i="1" s="1"/>
  <c r="W30" i="1"/>
  <c r="Y30" i="1" s="1"/>
  <c r="AC30" i="1" s="1"/>
  <c r="X32" i="1"/>
  <c r="W32" i="1" s="1"/>
  <c r="X29" i="1"/>
  <c r="X26" i="1"/>
  <c r="W20" i="1"/>
  <c r="Y20" i="1" s="1"/>
  <c r="AC20" i="1" s="1"/>
  <c r="Z20" i="1"/>
  <c r="AD20" i="1" s="1"/>
  <c r="X5" i="1"/>
  <c r="W5" i="1" s="1"/>
  <c r="X9" i="1"/>
  <c r="W9" i="1" s="1"/>
  <c r="X16" i="1"/>
  <c r="X23" i="1"/>
  <c r="W17" i="1"/>
  <c r="Y17" i="1" s="1"/>
  <c r="AC17" i="1" s="1"/>
  <c r="Z17" i="1"/>
  <c r="AD17" i="1" s="1"/>
  <c r="W18" i="1"/>
  <c r="Y18" i="1" s="1"/>
  <c r="AC18" i="1" s="1"/>
  <c r="Z18" i="1"/>
  <c r="AD18" i="1" s="1"/>
  <c r="W13" i="1"/>
  <c r="Y13" i="1" s="1"/>
  <c r="Z13" i="1"/>
  <c r="AD13" i="1" s="1"/>
  <c r="AB13" i="1"/>
  <c r="W12" i="1"/>
  <c r="Y12" i="1" s="1"/>
  <c r="AC12" i="1" s="1"/>
  <c r="Z12" i="1"/>
  <c r="AD12" i="1" s="1"/>
  <c r="W10" i="1"/>
  <c r="Y10" i="1" s="1"/>
  <c r="AC10" i="1" s="1"/>
  <c r="W11" i="1"/>
  <c r="Y11" i="1" s="1"/>
  <c r="AC11" i="1" s="1"/>
  <c r="Z11" i="1"/>
  <c r="AD11" i="1" s="1"/>
  <c r="Z10" i="1"/>
  <c r="AD10" i="1" s="1"/>
  <c r="W8" i="1"/>
  <c r="Y8" i="1" s="1"/>
  <c r="AC8" i="1" s="1"/>
  <c r="Z44" i="1"/>
  <c r="W44" i="1"/>
  <c r="Y44" i="1" s="1"/>
  <c r="Z42" i="1"/>
  <c r="W42" i="1"/>
  <c r="Y42" i="1" s="1"/>
  <c r="Z41" i="1"/>
  <c r="W41" i="1"/>
  <c r="Y41" i="1" s="1"/>
  <c r="X40" i="1"/>
  <c r="W40" i="1" s="1"/>
  <c r="AB39" i="1"/>
  <c r="W39" i="1"/>
  <c r="W37" i="1"/>
  <c r="W36" i="1"/>
  <c r="Z49" i="1"/>
  <c r="AD49" i="1" s="1"/>
  <c r="W49" i="1"/>
  <c r="Y49" i="1" s="1"/>
  <c r="AC49" i="1" s="1"/>
  <c r="W47" i="1"/>
  <c r="Z46" i="1"/>
  <c r="AD46" i="1" s="1"/>
  <c r="W46" i="1"/>
  <c r="Y46" i="1" s="1"/>
  <c r="AC46" i="1" s="1"/>
  <c r="W45" i="1"/>
  <c r="W34" i="1"/>
  <c r="Z33" i="1"/>
  <c r="AD33" i="1" s="1"/>
  <c r="W33" i="1"/>
  <c r="Y33" i="1" s="1"/>
  <c r="AC33" i="1" s="1"/>
  <c r="W31" i="1"/>
  <c r="W29" i="1"/>
  <c r="Z28" i="1"/>
  <c r="AD28" i="1" s="1"/>
  <c r="W28" i="1"/>
  <c r="Y28" i="1" s="1"/>
  <c r="AC28" i="1" s="1"/>
  <c r="Z27" i="1"/>
  <c r="AB27" i="1" s="1"/>
  <c r="W27" i="1"/>
  <c r="Y27" i="1" s="1"/>
  <c r="AA27" i="1" s="1"/>
  <c r="W26" i="1"/>
  <c r="W25" i="1"/>
  <c r="Z24" i="1"/>
  <c r="AB24" i="1" s="1"/>
  <c r="W24" i="1"/>
  <c r="Y24" i="1" s="1"/>
  <c r="W23" i="1"/>
  <c r="Z22" i="1"/>
  <c r="AD22" i="1" s="1"/>
  <c r="W22" i="1"/>
  <c r="Y22" i="1" s="1"/>
  <c r="Z21" i="1"/>
  <c r="AD21" i="1" s="1"/>
  <c r="W21" i="1"/>
  <c r="Y21" i="1" s="1"/>
  <c r="AC21" i="1" s="1"/>
  <c r="X19" i="1"/>
  <c r="W19" i="1" s="1"/>
  <c r="W16" i="1"/>
  <c r="Z15" i="1"/>
  <c r="AD15" i="1" s="1"/>
  <c r="W15" i="1"/>
  <c r="Y15" i="1" s="1"/>
  <c r="AC15" i="1" s="1"/>
  <c r="Z14" i="1"/>
  <c r="AD14" i="1" s="1"/>
  <c r="W14" i="1"/>
  <c r="Y14" i="1" s="1"/>
  <c r="AC14" i="1" s="1"/>
  <c r="W7" i="1"/>
  <c r="Y7" i="1" s="1"/>
  <c r="Z7" i="1"/>
  <c r="AD7" i="1" s="1"/>
  <c r="Z8" i="1"/>
  <c r="AD8" i="1" s="1"/>
  <c r="Z6" i="1"/>
  <c r="AB6" i="1" s="1"/>
  <c r="W6" i="1"/>
  <c r="Y6" i="1" s="1"/>
  <c r="AA6" i="1" s="1"/>
  <c r="AB10" i="1" l="1"/>
  <c r="AC13" i="1"/>
  <c r="AA13" i="1"/>
  <c r="AC62" i="1"/>
  <c r="AA62" i="1"/>
  <c r="AA10" i="1"/>
  <c r="AB62" i="1"/>
  <c r="AC7" i="1"/>
  <c r="AC22" i="1"/>
  <c r="AA24" i="1"/>
</calcChain>
</file>

<file path=xl/sharedStrings.xml><?xml version="1.0" encoding="utf-8"?>
<sst xmlns="http://schemas.openxmlformats.org/spreadsheetml/2006/main" count="1319" uniqueCount="433">
  <si>
    <t>CEF</t>
  </si>
  <si>
    <t>mil. €</t>
  </si>
  <si>
    <t>CS023P</t>
  </si>
  <si>
    <t>R35 Opatovice - Vysoké Mýto</t>
  </si>
  <si>
    <t>Ano</t>
  </si>
  <si>
    <t>Paralelní kapacitní silniční spojení Čech a Moravy tzv. severní cestou přes významnou aglomeraci Hradec Králové / Pardubice. Zkvalitnění dopravního spojení této aglomerace s aglomerací Olomouckou. Odvedení silniční dopravy z dnes neakceptovatelně zatížených měst a obcí nacházejících se na současné silnici I. třídy č.35</t>
  </si>
  <si>
    <t>?</t>
  </si>
  <si>
    <t>Kurz CZK/EUR</t>
  </si>
  <si>
    <t>Podíl národních zdrojů</t>
  </si>
  <si>
    <t>Viz cluster</t>
  </si>
  <si>
    <t>R35 MÚK Opatovice (dostavba estakády)</t>
  </si>
  <si>
    <t>Převedení R35 mimoúrovňově přes silnici I/37 (spojnice Hradce Králové a Pardubic)</t>
  </si>
  <si>
    <t>ŘSD ČR</t>
  </si>
  <si>
    <t>R35 Opatovice - Časy</t>
  </si>
  <si>
    <t>Vyvedení tranzitní dopravy z měst Hradec Králové a Pardubice a z dalších 2 obcí, navýšení kapacity komunikace</t>
  </si>
  <si>
    <t>R35 Časy - Ostrov</t>
  </si>
  <si>
    <t>Vyvedení tranzitní dopravy z 5 obcí, navýšení kapacity komunikace</t>
  </si>
  <si>
    <t>S373</t>
  </si>
  <si>
    <t>S292</t>
  </si>
  <si>
    <t>S293</t>
  </si>
  <si>
    <t>2006</t>
  </si>
  <si>
    <t>2001</t>
  </si>
  <si>
    <t>2009</t>
  </si>
  <si>
    <t>2004</t>
  </si>
  <si>
    <t>2012</t>
  </si>
  <si>
    <t>2011</t>
  </si>
  <si>
    <t>2015</t>
  </si>
  <si>
    <t>2016</t>
  </si>
  <si>
    <t>2013</t>
  </si>
  <si>
    <t>2018</t>
  </si>
  <si>
    <t>CS006P</t>
  </si>
  <si>
    <t>D3 Veselí nad Lužnicí - Třebonín</t>
  </si>
  <si>
    <t>Cluster je součástí páteřní kapacitní komunikace D3 propojující Prahu s Lincem. Samotný cluster je definován v úseku řešícím dopravní spojení v ose sever - jih v rámci Jihočeského kraje, kde propojuje aglomeraci Táborska a Českobudějovicka a současně vytváří obchvat krajského města České Budějovice</t>
  </si>
  <si>
    <t>D3 0308/C Veselí nad Lužnicí - Bošilec</t>
  </si>
  <si>
    <t>D3 0309/I Bošilec - Ševětín</t>
  </si>
  <si>
    <t>D3 0309/II Ševětín - Borek</t>
  </si>
  <si>
    <t>D3 0309/III Borek - Úsilné</t>
  </si>
  <si>
    <t>D3 0310/I Úsilné - Hodějovice</t>
  </si>
  <si>
    <t>D3 0310/II Hodějovice - Třebonín</t>
  </si>
  <si>
    <t>Zkapacitnění obchvatu města Veselí nad Lužnicí, odstranění nebezpečného úrovňového křížení se silnicí II. třídy a odstranění provizorního ukončení předcházejícího úseku dálnice D3 kde je dnes vyšší riziko dopravních nehod.</t>
  </si>
  <si>
    <t>S194</t>
  </si>
  <si>
    <t>S197</t>
  </si>
  <si>
    <t>S196</t>
  </si>
  <si>
    <t>S193</t>
  </si>
  <si>
    <t>CS015P</t>
  </si>
  <si>
    <t>R4 Skalka - Mirotice</t>
  </si>
  <si>
    <t>S131</t>
  </si>
  <si>
    <t>R4 Skalka - křiž. II/118</t>
  </si>
  <si>
    <t>S130,S129</t>
  </si>
  <si>
    <t>R4 II/118 - Mirotice</t>
  </si>
  <si>
    <t>CS017P</t>
  </si>
  <si>
    <t>CS008P</t>
  </si>
  <si>
    <t>D11 Hradec Králové - Jaroměř</t>
  </si>
  <si>
    <t>S183</t>
  </si>
  <si>
    <t>S184</t>
  </si>
  <si>
    <t>D11 1106 Hradec Králové - Smiřice</t>
  </si>
  <si>
    <t>D11 1107 Smiřice - Jaroměř</t>
  </si>
  <si>
    <t>CS004P</t>
  </si>
  <si>
    <t>D1 Říkovice - Přerov</t>
  </si>
  <si>
    <t>D1 0137 Přerov - Lipník n.B.</t>
  </si>
  <si>
    <t>D1 0136 Říkovice-Přerov</t>
  </si>
  <si>
    <t>S202</t>
  </si>
  <si>
    <t>R6 kř. I/27 - Lubenec - Karlovy Vary</t>
  </si>
  <si>
    <t>S148</t>
  </si>
  <si>
    <t>CS028P</t>
  </si>
  <si>
    <t>R48 Frýdek-Místek - Nošovice</t>
  </si>
  <si>
    <t>S155</t>
  </si>
  <si>
    <t xml:space="preserve"> S158 </t>
  </si>
  <si>
    <t>Frýdek Místek - obchvat vč. připojení na R56</t>
  </si>
  <si>
    <t>R48 MÚK Nošovice</t>
  </si>
  <si>
    <t>CS029P</t>
  </si>
  <si>
    <t>R49 Hulín - Lípa</t>
  </si>
  <si>
    <t>S379</t>
  </si>
  <si>
    <t>R494901 Hulín - Fryšták</t>
  </si>
  <si>
    <t>R55 Otrokovice – Moravský Písek</t>
  </si>
  <si>
    <t>CS033P</t>
  </si>
  <si>
    <t>S062</t>
  </si>
  <si>
    <t>R55 Otrokovice obchvat JV</t>
  </si>
  <si>
    <t>R3 Třebonín - st.hranice AUS</t>
  </si>
  <si>
    <t>CS4007P</t>
  </si>
  <si>
    <t>S134, S135</t>
  </si>
  <si>
    <t>R3 Třebonín - Nažidla (KON)</t>
  </si>
  <si>
    <t>CS016P</t>
  </si>
  <si>
    <t>R6 Nové Strašecí - Hořovičky</t>
  </si>
  <si>
    <t>S138</t>
  </si>
  <si>
    <t>S139</t>
  </si>
  <si>
    <t>R6 Nové Strašecí - Řevničov</t>
  </si>
  <si>
    <t>R6 Řevničov, obchvat</t>
  </si>
  <si>
    <t xml:space="preserve">CS010P </t>
  </si>
  <si>
    <t>R1 Běchovice - D1 (511)</t>
  </si>
  <si>
    <t>S200</t>
  </si>
  <si>
    <t>R1 511 Běchovice - D1</t>
  </si>
  <si>
    <t>CS009P</t>
  </si>
  <si>
    <t>R1 Běchovice - Satalice (510)</t>
  </si>
  <si>
    <t>S248</t>
  </si>
  <si>
    <t>R1 510 Satalice - Běchovice, zkapacitnění</t>
  </si>
  <si>
    <t>CS237P</t>
  </si>
  <si>
    <t>R35 Ostrov - Opatovec</t>
  </si>
  <si>
    <t>S296</t>
  </si>
  <si>
    <t>S298</t>
  </si>
  <si>
    <t>R35 Vysoké Mýto - Džbánov - Litomyšl</t>
  </si>
  <si>
    <t>R35 Ostrov - Vysoké Mýto</t>
  </si>
  <si>
    <t>R35 Litomyšl - Janov</t>
  </si>
  <si>
    <t>R35 Janov - Opatovec</t>
  </si>
  <si>
    <t>S295</t>
  </si>
  <si>
    <t>S297</t>
  </si>
  <si>
    <t>2014</t>
  </si>
  <si>
    <t>2005</t>
  </si>
  <si>
    <t>2019</t>
  </si>
  <si>
    <t>2020</t>
  </si>
  <si>
    <t>1996</t>
  </si>
  <si>
    <t>2002</t>
  </si>
  <si>
    <t>2003</t>
  </si>
  <si>
    <t>2000</t>
  </si>
  <si>
    <t>2017</t>
  </si>
  <si>
    <t>2021</t>
  </si>
  <si>
    <t>2007</t>
  </si>
  <si>
    <t>1994</t>
  </si>
  <si>
    <t xml:space="preserve"> 2009</t>
  </si>
  <si>
    <t>2008</t>
  </si>
  <si>
    <t>2010</t>
  </si>
  <si>
    <t>2022</t>
  </si>
  <si>
    <t>2023</t>
  </si>
  <si>
    <t>R6 Lubenec - Bošov</t>
  </si>
  <si>
    <t>R6 Lubenec, obchvat I.etapa</t>
  </si>
  <si>
    <t>Zvýšení kapacity a bezpečnosti silničního provozu. Zlepšení životního prostředí v dotčené obci.</t>
  </si>
  <si>
    <t>Zvýšení kapacity a bezpečnosti silničního provozu. Zlepšení životního prostředí v dotčených obcích.</t>
  </si>
  <si>
    <t>Zvýšení kapacity a bezpečnosti silničního provozu. Zlepšení životního prostředí v dotčených obcích. Zkrácení přepravní doby.</t>
  </si>
  <si>
    <t xml:space="preserve">Zvýšení kapacity a bezpečnosti silničního provozu. </t>
  </si>
  <si>
    <t xml:space="preserve"> Odvedení tranzitní dopravy z centra hl. města.</t>
  </si>
  <si>
    <t>Vybudování rychlostní silnice R6 výrazně přispěje ke zvýšení bezpečnosti a plynulosti dopravy, ke zkrácení přepravní doby, umožní lepší spojení mezi ČR a SRN a k odvedení tranzitní dopravy mimo zastavění území.</t>
  </si>
  <si>
    <t>Odvedení tranzitní dopravy z centra města a zkapacitnění silnice v daném úseku.</t>
  </si>
  <si>
    <t>Odstranění úrovňových křížení, zvýšení kapacity a bezpečnosti provozu.</t>
  </si>
  <si>
    <t>Zvýšení kapacity a bezpečnosti silničního provozu.</t>
  </si>
  <si>
    <t>I/27 Přeštice, obchvat</t>
  </si>
  <si>
    <t>S276</t>
  </si>
  <si>
    <t>CS072P</t>
  </si>
  <si>
    <t>I/27 Přeštice - Plzeň</t>
  </si>
  <si>
    <t>I/33 Jaroměř - obchvat</t>
  </si>
  <si>
    <t>S051</t>
  </si>
  <si>
    <t>CS078P</t>
  </si>
  <si>
    <t>I/33 kř. D11 - Náchod</t>
  </si>
  <si>
    <t>I/11 Mokré Lazce - hr.o.Opava,Ostrava</t>
  </si>
  <si>
    <t>I/11 Ostrava Prodloužená Rudná</t>
  </si>
  <si>
    <t>___</t>
  </si>
  <si>
    <t>S376</t>
  </si>
  <si>
    <t>CS045P</t>
  </si>
  <si>
    <t>I/11 Opava - Ostrava</t>
  </si>
  <si>
    <t>I/44 Vlachov - Rájec</t>
  </si>
  <si>
    <t>CS4202N</t>
  </si>
  <si>
    <t>I/44 Mohelnice - Rapotín</t>
  </si>
  <si>
    <t>I/35 Valašské Meziříčí - Lešná 3.etapa</t>
  </si>
  <si>
    <t>S370 - KON</t>
  </si>
  <si>
    <t>CS4083P</t>
  </si>
  <si>
    <t>S120-KON</t>
  </si>
  <si>
    <t>I/35 Lešná - Palačov</t>
  </si>
  <si>
    <t>I/35 Hranice - Rožnov pod Radhoštěm</t>
  </si>
  <si>
    <t>I/11 Oldřichovice - Bystřice</t>
  </si>
  <si>
    <t>I/11 Nebory - Oldřichovice</t>
  </si>
  <si>
    <t>I/68 Třanovice - Nebory</t>
  </si>
  <si>
    <t>S071</t>
  </si>
  <si>
    <t>S072</t>
  </si>
  <si>
    <t>S073</t>
  </si>
  <si>
    <t>CS046P</t>
  </si>
  <si>
    <t>I/11 R48 - Jablunkov</t>
  </si>
  <si>
    <t>I/11 Opava severní obchvat východní část</t>
  </si>
  <si>
    <t>I/36 Sezemice obchvat</t>
  </si>
  <si>
    <t>S057</t>
  </si>
  <si>
    <t>I/36 Časy - Holice</t>
  </si>
  <si>
    <t>S050</t>
  </si>
  <si>
    <t>CS085P</t>
  </si>
  <si>
    <t>I/36 Pardubice - Holice</t>
  </si>
  <si>
    <t>S068</t>
  </si>
  <si>
    <t>I/14 Kunratice - Jablonec n.N.</t>
  </si>
  <si>
    <t>S042</t>
  </si>
  <si>
    <t>CS052P</t>
  </si>
  <si>
    <t>I/14 Liberec – Jablonec nad Nisou</t>
  </si>
  <si>
    <t>I/43 Hradec nad Svitavou - Lačnov</t>
  </si>
  <si>
    <t>S058</t>
  </si>
  <si>
    <t>CS096P</t>
  </si>
  <si>
    <t>I/43 Letovice - Lanškroun</t>
  </si>
  <si>
    <t>I/26 Staňkov přeložka</t>
  </si>
  <si>
    <t>S023</t>
  </si>
  <si>
    <t>CS069P</t>
  </si>
  <si>
    <t>I/26 kř. D5 - Staňkov</t>
  </si>
  <si>
    <t>I/16 Slaný - Velvary</t>
  </si>
  <si>
    <t>S005</t>
  </si>
  <si>
    <t>CS057P</t>
  </si>
  <si>
    <t>I/16 Slaný – Velvary</t>
  </si>
  <si>
    <t>I/3 Mirošovice / Benešov uspořádání 2+1</t>
  </si>
  <si>
    <t>S251</t>
  </si>
  <si>
    <t>CS038P</t>
  </si>
  <si>
    <t>I/3 STC</t>
  </si>
  <si>
    <t>CS081P</t>
  </si>
  <si>
    <t>I/34 Kamenice nad Lipou - Pelhřimov</t>
  </si>
  <si>
    <t>I/37 Pardubice - Trojice</t>
  </si>
  <si>
    <t>S096</t>
  </si>
  <si>
    <t>CS087P</t>
  </si>
  <si>
    <t>I/37 Chrudim - Opatovice nad Labem</t>
  </si>
  <si>
    <t>I/42 Brno VMO Žabovřeská I.</t>
  </si>
  <si>
    <t>S310</t>
  </si>
  <si>
    <t>CS094P</t>
  </si>
  <si>
    <t>I/42 Brno</t>
  </si>
  <si>
    <t>splněno</t>
  </si>
  <si>
    <t>CS021P</t>
  </si>
  <si>
    <t>R11 Jaroměř - Královec</t>
  </si>
  <si>
    <t>S185</t>
  </si>
  <si>
    <t>S186</t>
  </si>
  <si>
    <t>R11 1108 Jaroměř - Trutnov</t>
  </si>
  <si>
    <t>R11 1109 Trutnov - státní hranice ČR/PR</t>
  </si>
  <si>
    <t>2025</t>
  </si>
  <si>
    <t xml:space="preserve">Stavba je součástí výstavby kapacitního dopravního připojení valašského regionu rychlostními komunikacemi na páteřní dálniční tah D1 Praha - Brno - Ostrava. </t>
  </si>
  <si>
    <t>Stavba přímo navazuje na stavbu I/27 Šlovice – Přeštice  a řeší obchvat Přeštic s provizorním napojením podjezdem pod tratí ČD  na stávající komunikaci I/27 za Přešticemi.</t>
  </si>
  <si>
    <t xml:space="preserve">Stavba tvoří severovýchodní obchvat města Jaroměře. </t>
  </si>
  <si>
    <t>Přeložka silnice I/36 mimo obec Sezemice, Počáply, Časy a propojení Pardubic s rychlostní silnicí R35.</t>
  </si>
  <si>
    <t>Stavba nové komunikace vyhovující dopravnímu zatížení silnice I/36 v úseku Pardubice - Holice.</t>
  </si>
  <si>
    <t>Předmětem stavby je výstavba východní části severního obchvatu města Opavy, který je nově navrženou komunikací, která spolu se spojkou S1 a západní části sev.obchvystu bude po dostavbě tvořit hlavní obchvat města Opavy.</t>
  </si>
  <si>
    <t>Přeložka je navržena v kategorii S 11,5/70 v délce 2 646,0 m se stoupacím pruhem v km 6,127 – 6,974. V začátku úseku navazuje na dokončenou 3.etapu v oblasti sídliště Kunratická,končí v Rýnovické ul. v Jablonci n/N. V celé délce sleduje stávající silnici III/29024.</t>
  </si>
  <si>
    <t>1997</t>
  </si>
  <si>
    <t>Novostavba silnice mimo město Svitavy, zkapacitnění mezinárodního silničního tahu.</t>
  </si>
  <si>
    <t>Jedná se o přeložku sil. I/26 (dvoupruhová komunikace) do nové trasy řešící obchvat Staňkova.</t>
  </si>
  <si>
    <t>x</t>
  </si>
  <si>
    <t>Jedná se o doplnění třetího jízdního pruhu na I/3 v úseku Mirošovice - Benešov.Místně se vozovka rozšíří o připojovací a odbočovací pruhy, budou doplněna bezpečnostní a záchytná zařízení a telematika.</t>
  </si>
  <si>
    <t>S019, S020</t>
  </si>
  <si>
    <t>I/34 Božejov - Ondřejov - Pelhřimov</t>
  </si>
  <si>
    <t>Rozšíření stávající silnice na 4pruhovou v úseku MUK Palackého - MUK Závodiště</t>
  </si>
  <si>
    <t>Cluster je součastí dálničního tahu  D11 Praha - Hradec Králové - Jaromeř - Trutnov - Královec (st.hr. ČR/PL).  Tento tah je součástí evropského dopravního koridoru Paříž–Norimberk–Plzeň–Praha–Hradec Králové–Wroclaw–Varšava–Brest–Moskva, který spojuje západní a východní Evropu.</t>
  </si>
  <si>
    <t>Clusterem bude dokončena dálnice D1 spojující hlavní sídelní/obchodní oblasti státu v ose Praha–Brno–Ostrava, je jednou ze základních podmínek efektivního napojení ekonomiky státu na evropské struktury (součást BA koridoru)</t>
  </si>
  <si>
    <t>Cluster je součastí tahu R4 Praha - Písek. Tento tah je významný pro zajištěno kvalitního dopravního spojení mezi Prahou a významnými jihočeskými městy ( Strakonice, Písek ) + NP/CHKO Šumava.</t>
  </si>
  <si>
    <t>Zvýšení kapacity a bezpečnosti silničního provozu v prudkém stoupání na současné I/6. Zkrácení přepravní doby.</t>
  </si>
  <si>
    <t>Zvýšení kapacity a bezpečnosti silničního provozu. Zlepšení životního prostředí v městysu Lubenec. Zkrácení přepravní doby.</t>
  </si>
  <si>
    <t>Cluster je součastí rychlostní silnice R48. Tento tah je součástí mezinárodní silnice E462 Brno–Český Těšín–Krakov a součástí comprehensive network TEN-T. Z hlediska dopravního bude mít silnice R48 význam dálková komunikace mezinárodního významu ve vazbě na hraniční přechod Chotěbuz.</t>
  </si>
  <si>
    <t>Zlepšení dopravní obslužnosti okolního území v jižní části od rychlostní silnice R48 a umožnění připojení průmyslové zóny pro optimalizaci její dopravní obslužnosti.</t>
  </si>
  <si>
    <t>Cluster je součástí plánovaného tahu R49, který má spolu s dálnicí D1  zajistit kvalitní propojení Čech s východní částí Zlínského kraje a dále zajistit kvalitní spojení na střední Slovensko. V první fázi tento cluster představuje tzv. "obchvat Zlína".</t>
  </si>
  <si>
    <t>Cluster propojuje dálniční křižovatku D1 a R 49 jižním směrem k Uherskému Hradišti a dále směrem k dálnici D2 u Břeclavi. Umožní komfortní dopravní spojení Olomouckého kraje a Břeclavi. Odlehčí jednotlivým obcím na trase, které jsou dnes významně zatížené tranzitní dopravou.</t>
  </si>
  <si>
    <t>Jedná se o stavbu rychlostní silnice R55, navazující na již realizovaný severovýchodní obchvat Otrokovic, invariantní část R55 v návaznosti na závaznost ZÚR Zlínského kraje.</t>
  </si>
  <si>
    <t>Stavba je součástí východního segmentu Silničního okruhu kolem Prahy. SOKP vzájemně propojí celkem devět komunikací dálničního typu směřujících z Prahy a spojujících hlavní město s okolními regiony a státy. Zároveň rozvádí jak tranzitní tak příměstskou dopravu po okraji města.</t>
  </si>
  <si>
    <t>Cluster je součastí tahu R35, která po dokončení bude sloužit jako alternativa propojení Čech s Moravou a odlechčí tak  dálnici D1 a zlepší komfort a bezpečnost provozu v tomto směru.</t>
  </si>
  <si>
    <t>Zvýšení kapacity a bezpečnosti silničního provozu., odvedení dopravy ze zasažených měst a obcí</t>
  </si>
  <si>
    <t>Cluster je součástí páteřní kapacitní komunikace D3/R3 propojující Prahu s Lincem. Zajišťuje komunikační propojení v sídelní aglomeraci jižních Čech a současně spojuje region s Prahou a sousedním Rakouskem. Silnice R3 je součástí mezinárodního silničního tahu E55 a má důležitý mezinárodní význam.</t>
  </si>
  <si>
    <t>Zvýšení bezpečnosti a plynulosti dopravy a sníží negativní účinky dopravy na životní prostředí v průjezdních úsecích obcí.</t>
  </si>
  <si>
    <t>Stavba je součástí dálničního tahu  Praha - Hradec Králové  - Jaroměř - Trutnov - Královec (st.hr. ČR/PL). Navazuje na stavbu 1107.</t>
  </si>
  <si>
    <t>Stavba je koncová část dálničního tahu  Praha - Hradec Králové - Jaroměř - Trutnov - Královec (st. hr. ČR/PR). Navazuje na stavbu 1108.</t>
  </si>
  <si>
    <t>Zvýšení bezpečnosti a plynulosti dopravy a snížení negativních účinků dopravy na životní prostředí.</t>
  </si>
  <si>
    <t xml:space="preserve">Stavba řeší obchvat obcí Řevničov a Krušovice, kudy v současné době prochází silnice I/6. Odstraňuje velké stoupání mezi obcemi. Nová trasa je vedena jižně o Řevničova a severně od Krušovic. </t>
  </si>
  <si>
    <t>cluster je součastí dálničního tahu  D11/R11 Praha - Hradec Králové - Jaromeř - Trutnov - Královec (st.hr. ČR/PL).  Tento tah je součástí evropského dopravního koridoru Paříž–Norimberk–Plzeň–Praha–Hradec Králové–Wroclaw–Varšava–Brest–Moskva, který spojuje západní a východní Evropu v rámci hlavní sítě TEN-T.</t>
  </si>
  <si>
    <t>R48 Bělotín - Rychaltice</t>
  </si>
  <si>
    <t>Bělotín - Rybí</t>
  </si>
  <si>
    <t>Rybí - Rychaltice</t>
  </si>
  <si>
    <t>Jedná se o celkovou modernizaci silnice I/48, která byla v 60.-70. letech vystavěna jako směrově nedělený čtyřpruh, který dnes již nevyhovuje požadavkům na bezpečnost dopravy. Celkový stavebně technický stav současné I/48 není dlouhodobě udržitelný - s ohledem na dlouhodobě připravovanou modernizaci - přestavbu na R48 - se prováděly pouze sanační opravy.</t>
  </si>
  <si>
    <t>Cluster má vazbu na dálnici D1, tvoří propojení historického centra Slezska (Opavy) s dnešním centrem v Ostravské pánvi. Propojení obou měst dlouhodobě neřešeno, s mnoha dopravně-bezpečnostními omezeními.</t>
  </si>
  <si>
    <t>Předmětem stavby je pokračování silnice I/11 severozápadně od města Ostravy směrem na Opavu. Stavba je zařazena do souboru staveb s vazbou na dálnici D1 (D47) - zlepšení bezpečnosti, kapacity a plynulosti dopravy.</t>
  </si>
  <si>
    <t>Předmětem stavby je pokračování silnice I/11 severozápadně od města Ostravy směrem na Opavu. Na konci úseku navazuje na rovněž připravovanou stavbu silnice I/11 Mokré Lazce. Stavba je zařazena do souboru staveb s vazbou na dálnici D1 (D47)  - zlepšení bezpečnosti, kapacity a plynulosti dopravy.</t>
  </si>
  <si>
    <t>Cluster je součástí plánovaného tahu silnice I/35 a mezinárodního tahu E442 Olomouc - Hranice na Moravě - Valašské Meziříčí - Rožnov pod Radhoštěm - Makov - Slovenská republika. V návaznosti na tento cluster budou probíhat i další dílčí modernizační opatření I/35.</t>
  </si>
  <si>
    <t xml:space="preserve">Stavební úsek "Silnice I/35 Valašské Meziříčí - Lešná, 3.etapa" slouží k propojení staveb 1. a 2. etapy do uceleného úseku Valašské Meziříčí - Lešná. </t>
  </si>
  <si>
    <t>Nahrazení současné silnice I/68 a I/11, která kapacitně zcela nedostačuje realizované dopravě, má mnoho kapacitních a bezpečnostních rizik, velké environmentální dopady v současnosti realizovaná dopravy budou odstraněny převedením na novou komunikaci splňující parametry TEN-T, do které je soubor staveb zařazen.</t>
  </si>
  <si>
    <t>S022</t>
  </si>
  <si>
    <t>I/27 Šlovice - Přeštice</t>
  </si>
  <si>
    <t>Prodloužení přivadeče od dálnice D5 směrem k Přešticům, kde současná I/27 nevyhovuje z pohledu kapacity a bezpečnosti silničního provozu generovaného především z oblasti Klatovska a Přešticka.</t>
  </si>
  <si>
    <t>Zkapacitnění přivaděče k R35 z oblasti Šumperska a Jesenicka</t>
  </si>
  <si>
    <t>Obchvat obcí Zvole a Vlachov. Odstranění kapacitního hrdla s nízkou úrovní kvality dopravy a vysokou nebezpečností, vysoká časová zdržení při průjezdu současnou trasou, včetně zdržení pro IDS.</t>
  </si>
  <si>
    <t>I/44 Červenohorské sedlo, jih</t>
  </si>
  <si>
    <t>Realizace modernizace havarijního stavu silnice převádějící tuto před hřbet Hrubého Jeseníku, výrazné zkvalitnění dopravy do oblasti Jesenicka.</t>
  </si>
  <si>
    <t>Stavby tvořící přivaděč z města Pardubice k R35, využitelné především pro směr z/na Moravu (Olomouc).</t>
  </si>
  <si>
    <t>Soubor staveb dočasně nahrazujících R11 pro tranzit na Polsko, výhledově sloužící dopravní obsluze z Náchodska a Broumovska pro napojení na dálnici D11.</t>
  </si>
  <si>
    <t>Přivaděč z Klatovska do krajského města Plzeň (resp. k dálnici D5), zároveň zkapacitnění přeshraničního úseku do oblasti Degensdorfu (DE).</t>
  </si>
  <si>
    <t>Cluster tvořen jednou stavbou, která jediná ze souboru celkem 4 staveb emzi Libercem a Jabloncem nad Nisou nebyla dostud realizována. Řeší zkapacitnění spojení mezi dvěmi největšími městy Libereckého kraje.</t>
  </si>
  <si>
    <t>Nová I/68 nahradí nejen současnou I/68, ale uleví i současné I/11 mezi Třincem a Nebory. Zvýšení kapacity, bezpečnosti.</t>
  </si>
  <si>
    <t>Stavba tvořící tzv. "obchvat Třince", který je dnes zásadním kapacitně-bezpečnostním problém na spojení ČR-SR v příhraniční oblasti.</t>
  </si>
  <si>
    <t>Severojižní propojení nadregionálního významu v rámci ČR</t>
  </si>
  <si>
    <t>Soubor staveb tvořících přivaděč k dálnici D5 od jihu z oblasti Domažlicka</t>
  </si>
  <si>
    <t>Přeložka silnice I/16 vytvoří prakticky severní obchvat Slaného a dalších obcí v tahu na Velvary. Dočasné řešení odlehčení Prahy od tranzitní dopravy do doby výstavby SOKP. Dokompletování kapacitního propojení mezi R7 a D8.</t>
  </si>
  <si>
    <t>Zkapacitnění silnice I/3 jako přivaděče od D1 k městu Benešov s dalším pokračováním do Jihočeského kraje. Dlouhodobá náhrada absentující dálnice D3, kterou se nedaří dlouhodobě úspěšně připravovat.</t>
  </si>
  <si>
    <t>Přeložka I/34 vedená obchvatem obcí Ondřejova, Myslotína a Ústrašína. Odstranění kapcitního hrdla u spojení Jihočeského kraje s Krajem Vysočina a dálnicí D1.</t>
  </si>
  <si>
    <t>Zkapacitnění páteřní komunikace propojující Pradubický a Královéhradecký kraj.</t>
  </si>
  <si>
    <t>Jedná se o cluster, tvořený souboresem staveb tzv. Velkého městského okruhu. Jedná se o rozvedení zdrojové a cílové dopravy ve městě Brně, přičemž vnější ochrana města před dopravou je zajišťována systémem nadřazených tangenciálních komunikací D1 a R43.</t>
  </si>
  <si>
    <t>Úsek Velkého městského okruhu spočívající ve zkapacitnění silnice I/42 vedené dnes dvoupruhovou ul. Žabovřeskou. Jedná se o zásadní bodovou závadu nacházející se mezi dvěma dokončenými částmi. Dočasně bude sloužit i jako náhrada absentující R43 v severo-jižním směru.</t>
  </si>
  <si>
    <t>Změna nevyhovujících parametrů nedělené čtyřpruhové komunikace - zvýšení bezpečnosti, zlepšení plynulosti provozu.</t>
  </si>
  <si>
    <t>1995</t>
  </si>
  <si>
    <t>S156</t>
  </si>
  <si>
    <t>S157</t>
  </si>
  <si>
    <t>____</t>
  </si>
  <si>
    <t>Odstranění kapcitního hrdla u spojení Jihočeského kraje s Krajem Vysočina a dálnicí D1.</t>
  </si>
  <si>
    <t>S118</t>
  </si>
  <si>
    <t>CS027P</t>
  </si>
  <si>
    <t>R35 level-separated intersection with road I/37 (connecting Hradec Králové and Pardubice)</t>
  </si>
  <si>
    <t>Evacuating transit traffic from the cities of Hradec Králové and Pardubice as well as 2 other municipalities; increasing of road capacity</t>
  </si>
  <si>
    <t>Evacuating transit traffic from 5 municipalities; increasing of road capacity</t>
  </si>
  <si>
    <t xml:space="preserve">Parallel high-capacity road connection of Bohemia and Moravia by the "North route" via the important Hradec Králové/Pardubice agglomeration. Improving the quality of connection of HrKral/Par agglomeration with the Olomouc agglomeration. Evacuating road traffic from the cities that are currently unacceptably burdened by traffic and from municipalities along the current route of the Class I Road No 35 (R35).  </t>
  </si>
  <si>
    <t xml:space="preserve">Removal of level intersections, increased capacity and improved traffic safety.  </t>
  </si>
  <si>
    <t xml:space="preserve">Increased capacity and improved traffic safety. Improved environmental conditions in affected municipalities. </t>
  </si>
  <si>
    <t>Increased capacity and improved traffic safety.</t>
  </si>
  <si>
    <t xml:space="preserve">Increased capacity and improved traffic safety. Improved environmental conditions in the affected municipality. </t>
  </si>
  <si>
    <t xml:space="preserve">Increased capacity and improved traffic safety. Improved environmental conditions in affected municipalities. Reduction of transport times. </t>
  </si>
  <si>
    <t>See cluster</t>
  </si>
  <si>
    <t>Increased capacity and improved traffic safety on the steep slope of the existing road I/6. Reduction of transport times.</t>
  </si>
  <si>
    <t>Increased capacity and improved traffic safety, Improved environmental conditions in the municipality of Lubenec. Reduction of transport times.</t>
  </si>
  <si>
    <t xml:space="preserve">Evacuating transit traffic from the city centre and increasing of the road capacity on the given section. </t>
  </si>
  <si>
    <t xml:space="preserve">Improved transport service coverage of the surrounding territory south of expressway R48, enabling connection of the industrial zone in order to optimise its transport service coverage. </t>
  </si>
  <si>
    <t xml:space="preserve">The project is part of the eastern segment of the Prague Ring Road (SOKP). The SOKP shall interconnect 9 different motorway-type roads coming to Prague and connecting the capital city with neighbouring regions and countries. Also used by transit and sub-urban traffic on the outskirts of the city. </t>
  </si>
  <si>
    <t xml:space="preserve">The cluster is part of the R35 route that shall serve, once completed, as an alternative connection of Bohemia and Moravia, thus removing part of the traffic burden from D1 and improving comfort and safety when travelling in this direction. </t>
  </si>
  <si>
    <t xml:space="preserve">Increased capacity and improved traffic safety; evacuating traffic from affected cities and municipalities. </t>
  </si>
  <si>
    <t>Increased capacity and improved traffic safety; evacuating traffic from affected cities and municipalities.</t>
  </si>
  <si>
    <t xml:space="preserve">The cluster is a part of the backbone high-capacity road D3/R3 connecting Prague and Linz. It provides for road connection of cities in the region of South Bohemia while at the same time connecting the region and Prague and the neighbouring Austria. R3 is part of the international road route E55 and is important for international transport.   </t>
  </si>
  <si>
    <t>Building of the R6 expressway shall significantly contribute to improving safety and smoothness of traffic, reduction of transport time, enabling of a better connection of the CR and Germany and removal of transit traffic outside of settlement areas.</t>
  </si>
  <si>
    <t>Improved safety and smoothness of traffic, reduction of negative environmental effects of transport .</t>
  </si>
  <si>
    <t xml:space="preserve">The construction project addresses the bypass of Řevničov and Krušovice municipalities - the current R6 passes through them. The steep climbing section between the municipalities will be eliminated as the new route is located more south of Řevničov and more north of Krušovice. </t>
  </si>
  <si>
    <t>The construction is the end part of the motorway route D11 Prague - Hradec Králové - Jaromeř - Trutnov - Královec (state border CR/PL). Continuation of Construction 1108.</t>
  </si>
  <si>
    <t>RMD CR</t>
  </si>
  <si>
    <t>Changing of unsatisfactory parameters of the four-lane road without directional separation, improved traffic safety and smoothness.</t>
  </si>
  <si>
    <t>The construction consists in building of the eastern part of the north bypass of Opava as a new road - upon completion it shall serve as the main bypass of the city of Opava together with the S1 link and the western part of the north bypass</t>
  </si>
  <si>
    <t xml:space="preserve">The construction consists in continuation of road I/11 north-west from Ostrava in the direction of Opava. The construction is part of a set of constructions linked to the D1 (D47) motorway - improved safety, capacity and smoothness of traffic. </t>
  </si>
  <si>
    <t xml:space="preserve">The construction consists in continuation of road I/11 north-west from Ostrava in the direction of Opava. At the end of the section, it connects to the construction of road I/11 Mokré Lazce under preparation. The construction is part of a set of constructions linked to the D1 (D47) motorway - improved safety, capacity and smoothness of traffic. </t>
  </si>
  <si>
    <t>Increased capacity of the feeder road for R35 from Šumperk and Jeseník areas</t>
  </si>
  <si>
    <t>The cluster is part of the planned road I/35 and the international route E442 Olomouc - Hranice na Moravě - Valašské Meziříčí - Rožnov pod Radhoštěm - Makov - Slovakia. Other upgrading measures shall also be implemented on I/35 in relation to this cluster.</t>
  </si>
  <si>
    <t>The construction is part of building of high-capacity road connection of the Valašsko region to the backbone motorway route D1 Prague - Brno - Ostrava.</t>
  </si>
  <si>
    <t xml:space="preserve">The new I/68 shall not only replace the existing I/68, but also alleviate some burden off the current I/11 between Třinec and Nebory. Increased capacity, improved safety. </t>
  </si>
  <si>
    <t>The construction is part of the "Třinec bypass" project - currently a key capacity and safety issue on the connection of CR and Slovakia in the border area.</t>
  </si>
  <si>
    <t>Fulfilled</t>
  </si>
  <si>
    <t>Yes</t>
  </si>
  <si>
    <t>Cluster / project</t>
  </si>
  <si>
    <t xml:space="preserve"> Cluster / project</t>
  </si>
  <si>
    <t>Investors</t>
  </si>
  <si>
    <t xml:space="preserve">Maturity and suitability (pursuant to ex-ante conditionalities) </t>
  </si>
  <si>
    <r>
      <t>Compliance with the strategy and concept maturity
Y</t>
    </r>
    <r>
      <rPr>
        <sz val="12"/>
        <color indexed="8"/>
        <rFont val="Calibri"/>
        <family val="2"/>
        <charset val="238"/>
      </rPr>
      <t xml:space="preserve"> </t>
    </r>
    <r>
      <rPr>
        <b/>
        <sz val="12"/>
        <color indexed="8"/>
        <rFont val="Calibri"/>
        <family val="2"/>
        <charset val="238"/>
      </rPr>
      <t>/ - /</t>
    </r>
    <r>
      <rPr>
        <sz val="12"/>
        <color indexed="8"/>
        <rFont val="Calibri"/>
        <family val="2"/>
        <charset val="238"/>
      </rPr>
      <t xml:space="preserve"> </t>
    </r>
    <r>
      <rPr>
        <b/>
        <sz val="12"/>
        <color indexed="8"/>
        <rFont val="Calibri"/>
        <family val="2"/>
        <charset val="238"/>
      </rPr>
      <t>N</t>
    </r>
    <r>
      <rPr>
        <sz val="12"/>
        <color indexed="8"/>
        <rFont val="Calibri"/>
        <family val="2"/>
        <charset val="238"/>
      </rPr>
      <t xml:space="preserve"> 
Y = green, 
- with reservations = yellow, 
N = red</t>
    </r>
  </si>
  <si>
    <t>Preparation schedule plan</t>
  </si>
  <si>
    <t>Implementation schedule plan</t>
  </si>
  <si>
    <t>Costs and European sources</t>
  </si>
  <si>
    <t>Main risks related to schedules and costs</t>
  </si>
  <si>
    <t xml:space="preserve">Feeder road from the Klatovy area to the regional city of Plzeň (or more precisely to the D5 motorway) and at the same time increasing capacity of the cross-border section in the direction of Degensdorf (Germany). </t>
  </si>
  <si>
    <t xml:space="preserve">Extending the feeder from D5 motorway in the direction of Přeštice - the current I/27 is not suitable from the point of view of capacity and safety of road traffic generated mainly from the areas of Klatovy and Přeštice. </t>
  </si>
  <si>
    <t xml:space="preserve">The construction connects directly to construction I/27 Šlovice - Přeštice, implementation of the bypass of Přeštice with a temporary connection to the existing road I/27 outside of Přeštice via a road underpass under the railway line. </t>
  </si>
  <si>
    <t xml:space="preserve">Set of constructions serving as temporary replacement of R11 for transit traffic to Poland; in the longer term it shall be used by transport from the areas of Náchod and Broumov to connect to the D11 motorway. </t>
  </si>
  <si>
    <t>The construction of the north-east bypass of the city of Jaroměř.</t>
  </si>
  <si>
    <t>Constructions serving as feeder road from Pardubice to R35, to be used mainly for the direction to/from Moravia (Olomouc).</t>
  </si>
  <si>
    <t>Relocation of road I/36 outside of municipalities Sezemice, Počáply and Časy; connecting Pardubice with expressway R35.</t>
  </si>
  <si>
    <t xml:space="preserve">The cluster consist of one construction - the only one of the four constructions on the section Liberec - Jablonec nad Nisou that has not been implemented yet. Increased capacity of the connection between two largest cities of the Liberec region. </t>
  </si>
  <si>
    <t>North-south connection of supra-regional importance within the CR</t>
  </si>
  <si>
    <t xml:space="preserve">New road outside of the city of Svitavy; increasing capacity of an international road route. </t>
  </si>
  <si>
    <t xml:space="preserve">Set of constructions serving as feeder road for the D5 motorway from the south from the area of Domažlice. </t>
  </si>
  <si>
    <t>Relocation of road I/26 (two-lane) into a new route serving as bypass of Staňkov.</t>
  </si>
  <si>
    <t xml:space="preserve">Adding of the third lane to I/3 in the section Mirošovice - Benešov. Access and exit lanes shall be built on the local road, safety and protection equipment and devices shall be installed as well as telematics. </t>
  </si>
  <si>
    <t xml:space="preserve">Increased capacity of the backbone road connection the regions of Pardubice and Hradec Králové. </t>
  </si>
  <si>
    <t xml:space="preserve">Rebuilding the existing road into a four-lane road in the section GSJ Palackého - GSJ Závodiště. </t>
  </si>
  <si>
    <t xml:space="preserve">Cluster consisting of the set of construction of the Large Urban Bypass. Distribution of origin and destination transport relations in the city of Brno; protection of the city from external traffic is ensured by the system of superior tangential roads D1 and R43. </t>
  </si>
  <si>
    <t>Compliance with strategy</t>
  </si>
  <si>
    <t>Strategic priority until 2020</t>
  </si>
  <si>
    <r>
      <t xml:space="preserve">Main pending issues </t>
    </r>
    <r>
      <rPr>
        <sz val="14"/>
        <color indexed="8"/>
        <rFont val="Calibri"/>
        <family val="2"/>
        <charset val="238"/>
      </rPr>
      <t xml:space="preserve">
</t>
    </r>
    <r>
      <rPr>
        <sz val="12"/>
        <color indexed="8"/>
        <rFont val="Calibri"/>
        <family val="2"/>
        <charset val="238"/>
      </rPr>
      <t>(conceptual / justification) or dependence on other non-defined measures/plans</t>
    </r>
  </si>
  <si>
    <t>Feasibility study and CBA finalised and positive, EU funding needed</t>
  </si>
  <si>
    <t>Included in the zoning plan</t>
  </si>
  <si>
    <t>State aid issues addressed</t>
  </si>
  <si>
    <t>EIA / other environmental assessments finalised</t>
  </si>
  <si>
    <t xml:space="preserve">Zoning procedure finalised </t>
  </si>
  <si>
    <t>Building permit awarded</t>
  </si>
  <si>
    <t>Land purchases finalised</t>
  </si>
  <si>
    <t>Tender launched</t>
  </si>
  <si>
    <r>
      <t xml:space="preserve">Main contract signed
</t>
    </r>
    <r>
      <rPr>
        <sz val="12"/>
        <color indexed="8"/>
        <rFont val="Calibri"/>
        <family val="2"/>
        <charset val="238"/>
      </rPr>
      <t>(works start)</t>
    </r>
  </si>
  <si>
    <t>Certification starts</t>
  </si>
  <si>
    <t>Implementation finalised</t>
  </si>
  <si>
    <t>Investment costs</t>
  </si>
  <si>
    <t>bn. CZK</t>
  </si>
  <si>
    <t>Non-EU sources</t>
  </si>
  <si>
    <t>OPT 2007 - 2013</t>
  </si>
  <si>
    <t>OPT 2014 - 2020</t>
  </si>
  <si>
    <t>Short description of risks</t>
  </si>
  <si>
    <t>Feasibility and maturity pursuant to TS EAC</t>
  </si>
  <si>
    <t>Name of organisation in charge</t>
  </si>
  <si>
    <t>Cluster / project / number</t>
  </si>
  <si>
    <t xml:space="preserve">Project related to cluster </t>
  </si>
  <si>
    <t xml:space="preserve">Measure/ project description / Justification </t>
  </si>
  <si>
    <t>Tender appeals period in course. Expected start in 03/2015</t>
  </si>
  <si>
    <t>Relocation of the railway line is a precondition for building of the motorway (relocation preparation going well - project Veselí .n. L. - Horusice).</t>
  </si>
  <si>
    <r>
      <t xml:space="preserve">See cluster + number of GSJ in the context of regulations in force - must be negotiated with </t>
    </r>
    <r>
      <rPr>
        <sz val="11"/>
        <color rgb="FFFF0000"/>
        <rFont val="Calibri"/>
        <family val="2"/>
        <charset val="238"/>
      </rPr>
      <t>MV</t>
    </r>
    <r>
      <rPr>
        <sz val="11"/>
        <color indexed="54"/>
        <rFont val="Calibri"/>
        <family val="2"/>
      </rPr>
      <t xml:space="preserve"> also in the context of EIA. </t>
    </r>
  </si>
  <si>
    <t>See cluster + updates of documents and negotiating possible changes.</t>
  </si>
  <si>
    <t xml:space="preserve">Individual parts of the cluster in various stages of preparation. </t>
  </si>
  <si>
    <t xml:space="preserve">Finalisation of tender. </t>
  </si>
  <si>
    <t xml:space="preserve">Finalisation of preparation of individual parts of the cluster - land acquisition and building permit procedure. </t>
  </si>
  <si>
    <t xml:space="preserve">Priority parts of the cluster selected for priority implementation based on the feasibility study. </t>
  </si>
  <si>
    <t>Implementation in place - all construction-related risks.</t>
  </si>
  <si>
    <t xml:space="preserve">Building permit procedure negotiations; need to remove old ecological burdens in advance (Ministry of Finance in charge). </t>
  </si>
  <si>
    <t>The zoning procedure has been in progress for several years without interruption. Currently, the zoning decision has been issued and the appeals procedure is in course.</t>
  </si>
  <si>
    <t>The update of the feasibility study covering the whole route of R49 from Hulín to state border is not ready (expected completion in 03/2015)</t>
  </si>
  <si>
    <t xml:space="preserve">Building permit procedure negotiations;  </t>
  </si>
  <si>
    <t xml:space="preserve">Stabilisation of the following route in the region of South Moravia in connection to already stabilised section in the Zlín region. </t>
  </si>
  <si>
    <t xml:space="preserve">Building permit procedure negotiations. </t>
  </si>
  <si>
    <t>It is expected that there will be a court review of the approved Update No 1 of ZÚR HMP that defined the corridor for the construction.</t>
  </si>
  <si>
    <t xml:space="preserve">The zoning procedure phase + all subsequent phases with their usual risks. </t>
  </si>
  <si>
    <t>The last zoning decision for the last part - the section to the border - still needs to be awarded.</t>
  </si>
  <si>
    <t>Land acquisition, building permit procedure negotiations. In case of problems, implementation of parts of the cluster (0311, 0312/I, 0312/II)</t>
  </si>
  <si>
    <t xml:space="preserve">The cluster is part of the backbone high-capacity road D3 connecting Prague and Linz. The cluster itself has been defined for the section addressing the connection along the north-south axis in the region of South Bohemia, interconnecting the agglomerations of Tábor and České Budějovice while also serving as the bypass of the regional capital city České Budějovice. </t>
  </si>
  <si>
    <t xml:space="preserve">Increasing the capacity of the bypass of Veselí nad Lužnicí, removal of the dangerous level intersection with a Class II Road and removal of the temporary ending of the previous section of the D3 motorway - today a place with higher risk of traffic accidents. </t>
  </si>
  <si>
    <r>
      <t>The cluster shall complete the D1 motorway connecting the main national settlement/business areas on the axis Prague - Brno - Ostrava; one of the key conditions for efficient connection of the national economy to European</t>
    </r>
    <r>
      <rPr>
        <b/>
        <sz val="11"/>
        <color theme="8" tint="-0.249977111117893"/>
        <rFont val="Calibri"/>
        <family val="2"/>
        <charset val="238"/>
      </rPr>
      <t xml:space="preserve"> structures (p</t>
    </r>
    <r>
      <rPr>
        <b/>
        <sz val="11"/>
        <color indexed="54"/>
        <rFont val="Calibri"/>
        <family val="2"/>
      </rPr>
      <t>art of the BA corridor)</t>
    </r>
  </si>
  <si>
    <t>Building of the R6 expressway shall significantly contribute to improving safety and smoothness of traffic, reduction of transport time, enabling of a better connection of the CR and Germany and evacuation of transit traffic outside of settlement areas.</t>
  </si>
  <si>
    <t xml:space="preserve">The cluster is part of the R48 expressway. This route is part of the international road E462 Brno - Český Těšín - Krakow and part of the TEN-T Comprehensive Network. From the transport point of view, R48 will be classified as a long-distance road of international importance in connection to the border crossing Chotěbuz. </t>
  </si>
  <si>
    <t xml:space="preserve">The cluster is part of the planned R49 route that shall ensure quality connection of Bohemia with the eastern part of the Zlín region and also high-quality connection the central Slovakia. The first part of this cluster forms the bypass of Zlín. </t>
  </si>
  <si>
    <t>Evacuation of transit traffic from the centre of Prague.</t>
  </si>
  <si>
    <t>The construction is part of the motorway route Prague - Hradec Králové - Jaromeř - Trutnov - Královec (state border CR/PL). Continuation of Construction 1107.</t>
  </si>
  <si>
    <t xml:space="preserve">Complex upgrading of road I/48 that was built in the 60s and 70s as a four-lane road without directional separation and today no longer meets the requirements related to transport safety. The overall structural and technical condition of the current road I/48 is not sustainable in the longer term as only reinstating repairs have been carried out because of the long-running preparation of the upgrading project. </t>
  </si>
  <si>
    <t>Bypass of Zvole and Vlachov municipalities. Removal of a capacity bottleneck in the form of low level of transport quality, high level of danger, long delay when using the current route, incl. delays for public transport.</t>
  </si>
  <si>
    <t>Implementing the upgrading of the road in very bad condition, relocating it in front of the Hrubý Jeseník mountain range, significant improvement in transport quality in the direction of the Jeseník region.</t>
  </si>
  <si>
    <t xml:space="preserve">The construction section "Road I/35 Valašské Meziříčí - Lešná, Stage 3" serves for interconnection of Stage 1 and Stage 2 constructions into a complex section Valašské Meziříčí - Lešná. </t>
  </si>
  <si>
    <t xml:space="preserve">Replacement of the existing road I/68 and I/11 - insufficient capacity for the traffic running on it, with numerous capacity and safety risks; major environmental impacts of the current traffic shall be eliminated by transferring of traffic onto the new road complying with TEN-T parameters - the set of constructions is part of it. </t>
  </si>
  <si>
    <t xml:space="preserve">Building of a new road with parameters corresponding to the traffic volumes on road I/36 on the section Pardubice - Holice. </t>
  </si>
  <si>
    <t>Increased capacity of road I/3 as the feeder from D1 to the city of Benešov with further continuation in the direction of South Bohemia. Long-term replacement for the missing D3 the preparation of which repeatedly fails to progress.</t>
  </si>
  <si>
    <t>Elimination of a capacity bottleneck on the connection of the South Bohemia region with the Vysočina region and the D1 motorway.</t>
  </si>
  <si>
    <t>Relocation of road I/34 bypassing the municipalities of Ondřejov, Myslotín and Ústračín. Elimination of a capacity bottleneck on the connection of the South Bohemia region with the Vysočina region and the D1 motorway.</t>
  </si>
  <si>
    <t xml:space="preserve">Section of the Large Urban Bypass - increasing of capacity of road I/42 - currently a two-lane on Žabovřeská St. - a major spot defect place located between two already completed parts. Shall also serve as temporary replacement of the missing R43 in the north-south direction. </t>
  </si>
  <si>
    <t>Land acquisition, building permit procedure negotiations.</t>
  </si>
  <si>
    <t>Finalisation of the building permit procedure; tender for contractor.</t>
  </si>
  <si>
    <t>Tender for contractor.</t>
  </si>
  <si>
    <t xml:space="preserve">Need to continue in the preparation of the bypass of Pelhřimov. </t>
  </si>
  <si>
    <t xml:space="preserve">Finalisation of the zoning procedure, land acquisition, building permit procedure </t>
  </si>
  <si>
    <t xml:space="preserve">Very negative situation in Náchod - over the long term not possible to obtain the zoning decision for the bypass </t>
  </si>
  <si>
    <t xml:space="preserve">Construction in implementation, partial issues related to implementation. </t>
  </si>
  <si>
    <t>In operation since  31.7.2014</t>
  </si>
  <si>
    <t xml:space="preserve">Partial issues related to implementation in course </t>
  </si>
  <si>
    <t>Finalisation of ownership and legal issues, building permit procedure negotiations, traffic intensity forecasts</t>
  </si>
  <si>
    <t>Tender for detailed design preparation in course (PDPS)</t>
  </si>
  <si>
    <t>All BPs awarded; risks related to delays in tendering</t>
  </si>
  <si>
    <t>Various risks of the set of constructions based on their maturity. The most important section that is also relatively well advanced in preparation has been recommended for implementation.</t>
  </si>
  <si>
    <t>The cluster is part of the R4 route Prague - Písek. This route is important for ensuring high-quality transport connection of Prague with important cities in South Bohemia (Strakonice, Písek) and National Park/Protected Natural Area Šumava.</t>
  </si>
  <si>
    <t xml:space="preserve">Cluster interconnecting the motorway intersection of D1 and R49 southwards towards Uherské Hradiště and further on towards the D2 motorway near Břeclav. It will enable a comfortable connection of the Olomouc region with the city of Břeclav and alleviate the situation in individual municipalities on the route that are currently heavily burdened by transit traffic. </t>
  </si>
  <si>
    <t>Building of expressway R55 as continuation of the already completed north-east bypass of Otrokovice; invariant section of R55 in compliance with the Territorial Development Principles of the Zlín region.</t>
  </si>
  <si>
    <t>Improved safety and smoothness of traffic, reduction of negative environmental effects of transport on sections transiting through municipalities.</t>
  </si>
  <si>
    <t>The cluster has a link to the D1 motorway, serves as connection of the historical centre of Silesia (Opava) with the current centre in the Ostrava basin. The connection of both cities has been neglected in the longer term, is characterised by numerous  transport and safety-related limitations.</t>
  </si>
  <si>
    <t>Relocation of road I/16 will serve as an almost complete north bypass of Slaný and other municipalities on the route to Velvary. Temporary solution for relieving Prague of some of the transit traffic burden until completion of the SOKP. Completion of high-capacity connection between R7 and D8.</t>
  </si>
  <si>
    <t>The cluster is a part of the motorway corridor/route/section D11 Prague  Hradec Králové - Jaroměř - Trutnov - Královec (state border CR/PL).  This route is part of the European transport corridor Paris–Nuremberg–Pilsen–Prague–Hradec Králové–Wroclaw–Warsaw -Brest–Moscow connecting western and eastern Europe.</t>
  </si>
  <si>
    <t>The cluster is part of the motorway route D11 Prague - Hradec Králové - Jaroměř - Trutnov - Královec (state border CR/PL).  This route is part of the European transport corridor Paris–Nuremberg–Pilsen–Prague–Hradec Králové–Wroclaw–Warsaw -Brest–Moscow connecting western and eastern Europe on the core TEN-T network.</t>
  </si>
  <si>
    <t>The relocation is designed in the category S 11.5/70 in the length of 2,646 m with a climbing lane at km 6.127 - 6.974. The section begins at the completed Stage 3 in the area of Kunratická St. And ends at Rýnovecká St. In Jablonec n/N. The whole section on the route of the current III/29024.</t>
  </si>
  <si>
    <t>Land acquisition; building permit procedure negotiations</t>
  </si>
  <si>
    <t>Opening of envelopes expected on 26.1.2015.</t>
  </si>
  <si>
    <t>It is expected that the affected public shall present their rights in all stages of preparation (extended negotiation). Zoning procedure negotiations, land acquisition, building permit procedure negotiations.</t>
  </si>
  <si>
    <t>Partially</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</si>
</sst>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b/>
      <sz val="11"/>
      <color indexed="54"/>
      <name val="Calibri"/>
      <family val="2"/>
    </font>
    <font>
      <sz val="11"/>
      <color indexed="54"/>
      <name val="Calibri"/>
      <family val="2"/>
    </font>
    <font>
      <b/>
      <sz val="14"/>
      <color indexed="54"/>
      <name val="Calibri"/>
      <family val="2"/>
    </font>
    <font>
      <b/>
      <sz val="14"/>
      <color indexed="8"/>
      <name val="Calibri"/>
      <family val="2"/>
    </font>
    <font>
      <sz val="14"/>
      <color indexed="8"/>
      <name val="Calibri"/>
      <family val="2"/>
    </font>
    <font>
      <sz val="8"/>
      <name val="Calibri"/>
      <family val="2"/>
    </font>
    <font>
      <sz val="14"/>
      <color indexed="8"/>
      <name val="Calibri"/>
      <family val="2"/>
      <charset val="238"/>
    </font>
    <font>
      <sz val="12"/>
      <color indexed="8"/>
      <name val="Calibri"/>
      <family val="2"/>
      <charset val="238"/>
    </font>
    <font>
      <sz val="11"/>
      <name val="Calibri"/>
      <family val="2"/>
    </font>
    <font>
      <sz val="11"/>
      <name val="Calibri"/>
      <family val="2"/>
    </font>
    <font>
      <b/>
      <sz val="11"/>
      <color indexed="54"/>
      <name val="Calibri"/>
      <family val="2"/>
      <charset val="238"/>
    </font>
    <font>
      <sz val="11"/>
      <color indexed="54"/>
      <name val="Calibri"/>
      <family val="2"/>
      <charset val="238"/>
    </font>
    <font>
      <sz val="11"/>
      <color indexed="8"/>
      <name val="Calibri"/>
      <family val="2"/>
    </font>
    <font>
      <sz val="11"/>
      <name val="Calibri"/>
      <family val="2"/>
      <charset val="238"/>
    </font>
    <font>
      <b/>
      <sz val="12"/>
      <color indexed="8"/>
      <name val="Calibri"/>
      <family val="2"/>
      <charset val="238"/>
    </font>
    <font>
      <sz val="11"/>
      <color rgb="FFFF0000"/>
      <name val="Calibri"/>
      <family val="2"/>
      <charset val="238"/>
    </font>
    <font>
      <b/>
      <sz val="11"/>
      <color theme="8" tint="-0.249977111117893"/>
      <name val="Calibri"/>
      <family val="2"/>
      <charset val="238"/>
    </font>
  </fonts>
  <fills count="13">
    <fill>
      <patternFill patternType="none"/>
    </fill>
    <fill>
      <patternFill patternType="gray125"/>
    </fill>
    <fill>
      <patternFill patternType="solid">
        <fgColor indexed="47"/>
        <bgColor indexed="64"/>
      </patternFill>
    </fill>
    <fill>
      <patternFill patternType="solid">
        <fgColor indexed="43"/>
        <bgColor indexed="64"/>
      </patternFill>
    </fill>
    <fill>
      <patternFill patternType="solid">
        <fgColor indexed="22"/>
        <bgColor indexed="64"/>
      </patternFill>
    </fill>
    <fill>
      <patternFill patternType="solid">
        <fgColor indexed="9"/>
        <bgColor indexed="64"/>
      </patternFill>
    </fill>
    <fill>
      <patternFill patternType="solid">
        <fgColor indexed="53"/>
        <bgColor indexed="64"/>
      </patternFill>
    </fill>
    <fill>
      <patternFill patternType="solid">
        <fgColor indexed="42"/>
        <bgColor indexed="64"/>
      </patternFill>
    </fill>
    <fill>
      <patternFill patternType="solid">
        <fgColor indexed="50"/>
        <bgColor indexed="64"/>
      </patternFill>
    </fill>
    <fill>
      <patternFill patternType="solid">
        <fgColor indexed="13"/>
        <bgColor indexed="64"/>
      </patternFill>
    </fill>
    <fill>
      <patternFill patternType="solid">
        <fgColor indexed="55"/>
        <bgColor indexed="64"/>
      </patternFill>
    </fill>
    <fill>
      <patternFill patternType="solid">
        <fgColor indexed="41"/>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diagonal/>
    </border>
  </borders>
  <cellStyleXfs count="1">
    <xf numFmtId="0" fontId="0" fillId="0" borderId="0"/>
  </cellStyleXfs>
  <cellXfs count="227">
    <xf numFmtId="0" fontId="0" fillId="0" borderId="0" xfId="0"/>
    <xf numFmtId="0" fontId="0" fillId="0" borderId="0" xfId="0" applyAlignment="1">
      <alignment horizontal="center" vertical="top"/>
    </xf>
    <xf numFmtId="0" fontId="0" fillId="0" borderId="0" xfId="0" applyAlignment="1">
      <alignment vertical="top"/>
    </xf>
    <xf numFmtId="0" fontId="4" fillId="2" borderId="1" xfId="0" applyFont="1" applyFill="1" applyBorder="1" applyAlignment="1">
      <alignment horizontal="center" vertical="top" wrapText="1"/>
    </xf>
    <xf numFmtId="0" fontId="4" fillId="3" borderId="1" xfId="0" applyFont="1" applyFill="1" applyBorder="1" applyAlignment="1">
      <alignment horizontal="center" vertical="top" wrapText="1"/>
    </xf>
    <xf numFmtId="0" fontId="0" fillId="4" borderId="2" xfId="0" applyFill="1" applyBorder="1" applyAlignment="1">
      <alignment horizontal="center" vertical="top"/>
    </xf>
    <xf numFmtId="0" fontId="0" fillId="0" borderId="3" xfId="0" applyBorder="1" applyAlignment="1">
      <alignment horizontal="center" vertical="top"/>
    </xf>
    <xf numFmtId="1" fontId="0" fillId="5" borderId="4" xfId="0" applyNumberFormat="1" applyFill="1" applyBorder="1" applyAlignment="1">
      <alignment horizontal="center" vertical="top"/>
    </xf>
    <xf numFmtId="1" fontId="0" fillId="5" borderId="5" xfId="0" applyNumberFormat="1" applyFill="1" applyBorder="1" applyAlignment="1">
      <alignment horizontal="center" vertical="top"/>
    </xf>
    <xf numFmtId="0" fontId="0" fillId="0" borderId="0" xfId="0" applyAlignment="1">
      <alignment vertical="center"/>
    </xf>
    <xf numFmtId="0" fontId="0" fillId="0" borderId="4" xfId="0" applyFill="1" applyBorder="1" applyAlignment="1">
      <alignment horizontal="left" vertical="top" wrapText="1"/>
    </xf>
    <xf numFmtId="0" fontId="0" fillId="0" borderId="6" xfId="0" applyBorder="1" applyAlignment="1">
      <alignment horizontal="center" vertical="top"/>
    </xf>
    <xf numFmtId="0" fontId="0" fillId="0" borderId="5" xfId="0" applyBorder="1" applyAlignment="1">
      <alignment horizontal="left" vertical="top" wrapText="1"/>
    </xf>
    <xf numFmtId="0" fontId="5" fillId="0" borderId="7" xfId="0" applyFont="1" applyFill="1" applyBorder="1" applyAlignment="1">
      <alignment horizontal="center" vertical="top"/>
    </xf>
    <xf numFmtId="0" fontId="3" fillId="0" borderId="2" xfId="0" applyFont="1" applyFill="1" applyBorder="1" applyAlignment="1">
      <alignment horizontal="left" vertical="top" wrapText="1"/>
    </xf>
    <xf numFmtId="3" fontId="0" fillId="4" borderId="2" xfId="0" applyNumberFormat="1" applyFill="1" applyBorder="1" applyAlignment="1">
      <alignment horizontal="center" vertical="top"/>
    </xf>
    <xf numFmtId="0" fontId="4" fillId="6" borderId="8" xfId="0" applyFont="1" applyFill="1" applyBorder="1" applyAlignment="1">
      <alignment horizontal="center" vertical="top" wrapText="1"/>
    </xf>
    <xf numFmtId="0" fontId="1" fillId="8" borderId="2" xfId="0" applyFont="1" applyFill="1" applyBorder="1" applyAlignment="1">
      <alignment horizontal="center" vertical="top"/>
    </xf>
    <xf numFmtId="9" fontId="0" fillId="0" borderId="0" xfId="0" applyNumberFormat="1"/>
    <xf numFmtId="2" fontId="0" fillId="5" borderId="4" xfId="0" applyNumberFormat="1" applyFill="1" applyBorder="1" applyAlignment="1">
      <alignment horizontal="center" vertical="top"/>
    </xf>
    <xf numFmtId="2" fontId="0" fillId="5" borderId="5" xfId="0" applyNumberFormat="1" applyFill="1" applyBorder="1" applyAlignment="1">
      <alignment horizontal="center" vertical="top"/>
    </xf>
    <xf numFmtId="2" fontId="0" fillId="0" borderId="4" xfId="0" applyNumberFormat="1" applyBorder="1" applyAlignment="1">
      <alignment horizontal="center" vertical="top"/>
    </xf>
    <xf numFmtId="2" fontId="0" fillId="0" borderId="5" xfId="0" applyNumberFormat="1" applyBorder="1" applyAlignment="1">
      <alignment horizontal="center" vertical="top"/>
    </xf>
    <xf numFmtId="0" fontId="2" fillId="8" borderId="4" xfId="0" applyFont="1" applyFill="1" applyBorder="1" applyAlignment="1">
      <alignment horizontal="center" vertical="top" wrapText="1"/>
    </xf>
    <xf numFmtId="0" fontId="1" fillId="8" borderId="4" xfId="0" applyFont="1" applyFill="1" applyBorder="1" applyAlignment="1">
      <alignment horizontal="center" vertical="top"/>
    </xf>
    <xf numFmtId="0" fontId="0" fillId="8" borderId="5" xfId="0" applyFill="1" applyBorder="1" applyAlignment="1">
      <alignment horizontal="center" vertical="top"/>
    </xf>
    <xf numFmtId="49" fontId="0" fillId="0" borderId="2" xfId="0" applyNumberFormat="1" applyFill="1" applyBorder="1" applyAlignment="1">
      <alignment horizontal="center" vertical="top"/>
    </xf>
    <xf numFmtId="49" fontId="0" fillId="5" borderId="4" xfId="0" applyNumberFormat="1" applyFill="1" applyBorder="1" applyAlignment="1">
      <alignment horizontal="center" vertical="top"/>
    </xf>
    <xf numFmtId="49" fontId="0" fillId="5" borderId="5" xfId="0" applyNumberFormat="1" applyFill="1" applyBorder="1" applyAlignment="1">
      <alignment horizontal="center" vertical="top"/>
    </xf>
    <xf numFmtId="49" fontId="0" fillId="5" borderId="4" xfId="0" applyNumberFormat="1" applyFill="1" applyBorder="1" applyAlignment="1">
      <alignment horizontal="center" vertical="top" wrapText="1"/>
    </xf>
    <xf numFmtId="49" fontId="0" fillId="5" borderId="5" xfId="0" applyNumberFormat="1" applyFill="1" applyBorder="1" applyAlignment="1">
      <alignment horizontal="center" vertical="top" wrapText="1"/>
    </xf>
    <xf numFmtId="0" fontId="0" fillId="0" borderId="10" xfId="0" applyBorder="1" applyAlignment="1">
      <alignment horizontal="center" vertical="top"/>
    </xf>
    <xf numFmtId="0" fontId="0" fillId="8" borderId="11" xfId="0" applyFill="1" applyBorder="1" applyAlignment="1">
      <alignment horizontal="center" vertical="top"/>
    </xf>
    <xf numFmtId="49" fontId="0" fillId="5" borderId="11" xfId="0" applyNumberFormat="1" applyFill="1" applyBorder="1" applyAlignment="1">
      <alignment horizontal="center" vertical="top"/>
    </xf>
    <xf numFmtId="2" fontId="0" fillId="5" borderId="11" xfId="0" applyNumberFormat="1" applyFill="1" applyBorder="1" applyAlignment="1">
      <alignment horizontal="center" vertical="top"/>
    </xf>
    <xf numFmtId="0" fontId="5" fillId="0" borderId="12" xfId="0" applyFont="1" applyFill="1" applyBorder="1" applyAlignment="1">
      <alignment horizontal="center" vertical="top"/>
    </xf>
    <xf numFmtId="0" fontId="3" fillId="0" borderId="13" xfId="0" applyFont="1" applyFill="1" applyBorder="1" applyAlignment="1">
      <alignment horizontal="left" vertical="top" wrapText="1"/>
    </xf>
    <xf numFmtId="49" fontId="0" fillId="0" borderId="13" xfId="0" applyNumberFormat="1" applyFill="1" applyBorder="1" applyAlignment="1">
      <alignment horizontal="center" vertical="top"/>
    </xf>
    <xf numFmtId="0" fontId="0" fillId="4" borderId="13" xfId="0" applyFill="1" applyBorder="1" applyAlignment="1">
      <alignment horizontal="center" vertical="top"/>
    </xf>
    <xf numFmtId="3" fontId="0" fillId="4" borderId="13" xfId="0" applyNumberFormat="1" applyFill="1" applyBorder="1" applyAlignment="1">
      <alignment horizontal="center" vertical="top"/>
    </xf>
    <xf numFmtId="49" fontId="0" fillId="4" borderId="4" xfId="0" applyNumberFormat="1" applyFill="1" applyBorder="1" applyAlignment="1">
      <alignment horizontal="center" vertical="top"/>
    </xf>
    <xf numFmtId="0" fontId="0" fillId="5" borderId="4" xfId="0" applyFill="1" applyBorder="1" applyAlignment="1">
      <alignment horizontal="center" vertical="top" wrapText="1"/>
    </xf>
    <xf numFmtId="0" fontId="0" fillId="5" borderId="4" xfId="0" applyFill="1" applyBorder="1" applyAlignment="1">
      <alignment vertical="top" wrapText="1"/>
    </xf>
    <xf numFmtId="0" fontId="0" fillId="5" borderId="4" xfId="0" applyFill="1" applyBorder="1" applyAlignment="1">
      <alignment horizontal="center" vertical="top"/>
    </xf>
    <xf numFmtId="2" fontId="0" fillId="0" borderId="4" xfId="0" applyNumberFormat="1" applyFill="1" applyBorder="1" applyAlignment="1">
      <alignment horizontal="center" vertical="top" wrapText="1"/>
    </xf>
    <xf numFmtId="0" fontId="3" fillId="4" borderId="2" xfId="0" applyFont="1" applyFill="1" applyBorder="1" applyAlignment="1">
      <alignment horizontal="left" vertical="top" wrapText="1"/>
    </xf>
    <xf numFmtId="0" fontId="1" fillId="0" borderId="2" xfId="0" applyFont="1" applyFill="1" applyBorder="1" applyAlignment="1">
      <alignment vertical="top" wrapText="1"/>
    </xf>
    <xf numFmtId="0" fontId="1" fillId="4" borderId="2" xfId="0" applyFont="1" applyFill="1" applyBorder="1" applyAlignment="1">
      <alignment horizontal="center" vertical="top" wrapText="1"/>
    </xf>
    <xf numFmtId="49" fontId="0" fillId="4" borderId="2" xfId="0" applyNumberFormat="1" applyFill="1" applyBorder="1" applyAlignment="1">
      <alignment horizontal="center" vertical="top"/>
    </xf>
    <xf numFmtId="1" fontId="0" fillId="5" borderId="2" xfId="0" applyNumberFormat="1" applyFill="1" applyBorder="1" applyAlignment="1">
      <alignment horizontal="center" vertical="top"/>
    </xf>
    <xf numFmtId="2" fontId="0" fillId="5" borderId="2" xfId="0" applyNumberFormat="1" applyFill="1" applyBorder="1" applyAlignment="1">
      <alignment horizontal="center" vertical="top"/>
    </xf>
    <xf numFmtId="2" fontId="1" fillId="5" borderId="14" xfId="0" applyNumberFormat="1" applyFont="1" applyFill="1" applyBorder="1" applyAlignment="1">
      <alignment horizontal="left" vertical="top" wrapText="1"/>
    </xf>
    <xf numFmtId="2" fontId="2" fillId="5" borderId="15" xfId="0" applyNumberFormat="1" applyFont="1" applyFill="1" applyBorder="1" applyAlignment="1">
      <alignment horizontal="left" vertical="top" wrapText="1"/>
    </xf>
    <xf numFmtId="0" fontId="0" fillId="0" borderId="5" xfId="0" applyBorder="1" applyAlignment="1">
      <alignment horizontal="center" vertical="top" wrapText="1"/>
    </xf>
    <xf numFmtId="0" fontId="0" fillId="0" borderId="5" xfId="0" applyBorder="1" applyAlignment="1">
      <alignment vertical="top" wrapText="1"/>
    </xf>
    <xf numFmtId="2" fontId="9" fillId="5" borderId="5" xfId="0" applyNumberFormat="1" applyFont="1" applyFill="1" applyBorder="1" applyAlignment="1">
      <alignment horizontal="center" vertical="top" wrapText="1"/>
    </xf>
    <xf numFmtId="49" fontId="0" fillId="4" borderId="5" xfId="0" applyNumberFormat="1" applyFill="1" applyBorder="1" applyAlignment="1">
      <alignment horizontal="center" vertical="top"/>
    </xf>
    <xf numFmtId="2" fontId="2" fillId="5" borderId="16" xfId="0" applyNumberFormat="1" applyFont="1" applyFill="1" applyBorder="1" applyAlignment="1">
      <alignment horizontal="left" vertical="top" wrapText="1"/>
    </xf>
    <xf numFmtId="0" fontId="5" fillId="7" borderId="10" xfId="0" applyFont="1" applyFill="1" applyBorder="1" applyAlignment="1">
      <alignment horizontal="center" vertical="center" textRotation="90" wrapText="1"/>
    </xf>
    <xf numFmtId="0" fontId="5" fillId="7" borderId="11" xfId="0" applyFont="1" applyFill="1" applyBorder="1" applyAlignment="1">
      <alignment horizontal="center" vertical="center" textRotation="90" wrapText="1"/>
    </xf>
    <xf numFmtId="0" fontId="3" fillId="4" borderId="13" xfId="0" applyFont="1" applyFill="1" applyBorder="1" applyAlignment="1">
      <alignment horizontal="left" vertical="top" wrapText="1"/>
    </xf>
    <xf numFmtId="0" fontId="1" fillId="0" borderId="13" xfId="0" applyFont="1" applyFill="1" applyBorder="1" applyAlignment="1">
      <alignment vertical="top" wrapText="1"/>
    </xf>
    <xf numFmtId="0" fontId="1" fillId="4" borderId="13" xfId="0" applyFont="1" applyFill="1" applyBorder="1" applyAlignment="1">
      <alignment horizontal="center" vertical="top" wrapText="1"/>
    </xf>
    <xf numFmtId="49" fontId="0" fillId="4" borderId="13" xfId="0" applyNumberFormat="1" applyFill="1" applyBorder="1" applyAlignment="1">
      <alignment horizontal="center" vertical="top"/>
    </xf>
    <xf numFmtId="1" fontId="0" fillId="5" borderId="13" xfId="0" applyNumberFormat="1" applyFill="1" applyBorder="1" applyAlignment="1">
      <alignment horizontal="center" vertical="top"/>
    </xf>
    <xf numFmtId="2" fontId="0" fillId="5" borderId="13" xfId="0" applyNumberFormat="1" applyFill="1" applyBorder="1" applyAlignment="1">
      <alignment horizontal="center" vertical="top"/>
    </xf>
    <xf numFmtId="2" fontId="1" fillId="5" borderId="17" xfId="0" applyNumberFormat="1" applyFont="1" applyFill="1" applyBorder="1" applyAlignment="1">
      <alignment horizontal="left" vertical="top" wrapText="1"/>
    </xf>
    <xf numFmtId="1" fontId="10" fillId="5" borderId="4" xfId="0" applyNumberFormat="1" applyFont="1" applyFill="1" applyBorder="1" applyAlignment="1">
      <alignment horizontal="center" vertical="top"/>
    </xf>
    <xf numFmtId="0" fontId="1" fillId="8" borderId="2" xfId="0" applyFont="1" applyFill="1" applyBorder="1" applyAlignment="1">
      <alignment horizontal="center" vertical="top" wrapText="1"/>
    </xf>
    <xf numFmtId="1" fontId="10" fillId="5" borderId="2" xfId="0" applyNumberFormat="1" applyFont="1" applyFill="1" applyBorder="1" applyAlignment="1">
      <alignment horizontal="center" vertical="top"/>
    </xf>
    <xf numFmtId="2" fontId="10" fillId="5" borderId="2" xfId="0" applyNumberFormat="1" applyFont="1" applyFill="1" applyBorder="1" applyAlignment="1">
      <alignment horizontal="center" vertical="top"/>
    </xf>
    <xf numFmtId="1" fontId="10" fillId="5" borderId="5" xfId="0" applyNumberFormat="1" applyFont="1" applyFill="1" applyBorder="1" applyAlignment="1">
      <alignment horizontal="center" vertical="top"/>
    </xf>
    <xf numFmtId="49" fontId="0" fillId="4" borderId="11" xfId="0" applyNumberFormat="1" applyFill="1" applyBorder="1" applyAlignment="1">
      <alignment horizontal="center" vertical="top"/>
    </xf>
    <xf numFmtId="1" fontId="0" fillId="5" borderId="11" xfId="0" applyNumberFormat="1" applyFill="1" applyBorder="1" applyAlignment="1">
      <alignment horizontal="center" vertical="top"/>
    </xf>
    <xf numFmtId="0" fontId="1" fillId="8" borderId="13" xfId="0" applyFont="1" applyFill="1" applyBorder="1" applyAlignment="1">
      <alignment horizontal="center" vertical="top" wrapText="1"/>
    </xf>
    <xf numFmtId="0" fontId="1" fillId="8" borderId="13" xfId="0" applyFont="1" applyFill="1" applyBorder="1" applyAlignment="1">
      <alignment horizontal="center" vertical="top"/>
    </xf>
    <xf numFmtId="0" fontId="0" fillId="0" borderId="4" xfId="0" applyBorder="1" applyAlignment="1">
      <alignment horizontal="left" vertical="top" wrapText="1"/>
    </xf>
    <xf numFmtId="0" fontId="0" fillId="0" borderId="5" xfId="0" applyFill="1" applyBorder="1" applyAlignment="1">
      <alignment horizontal="left" vertical="top" wrapText="1"/>
    </xf>
    <xf numFmtId="0" fontId="0" fillId="5" borderId="5" xfId="0" applyFill="1" applyBorder="1" applyAlignment="1">
      <alignment horizontal="center" vertical="top" wrapText="1"/>
    </xf>
    <xf numFmtId="0" fontId="0" fillId="5" borderId="5" xfId="0" applyFill="1" applyBorder="1" applyAlignment="1">
      <alignment vertical="top" wrapText="1"/>
    </xf>
    <xf numFmtId="0" fontId="0" fillId="5" borderId="5" xfId="0" applyFill="1" applyBorder="1" applyAlignment="1">
      <alignment horizontal="center" vertical="top"/>
    </xf>
    <xf numFmtId="2" fontId="0" fillId="0" borderId="5" xfId="0" applyNumberFormat="1" applyFill="1" applyBorder="1" applyAlignment="1">
      <alignment horizontal="center" vertical="top" wrapText="1"/>
    </xf>
    <xf numFmtId="0" fontId="2" fillId="8" borderId="11" xfId="0" applyFont="1" applyFill="1" applyBorder="1" applyAlignment="1">
      <alignment horizontal="center" vertical="top" wrapText="1"/>
    </xf>
    <xf numFmtId="0" fontId="2" fillId="8" borderId="5" xfId="0" applyFont="1" applyFill="1" applyBorder="1" applyAlignment="1">
      <alignment horizontal="center" vertical="top" wrapText="1"/>
    </xf>
    <xf numFmtId="0" fontId="2" fillId="9" borderId="4" xfId="0" applyFont="1" applyFill="1" applyBorder="1" applyAlignment="1">
      <alignment horizontal="center" vertical="top" wrapText="1"/>
    </xf>
    <xf numFmtId="0" fontId="2" fillId="9" borderId="5" xfId="0" applyFont="1" applyFill="1" applyBorder="1" applyAlignment="1">
      <alignment horizontal="center" vertical="top" wrapText="1"/>
    </xf>
    <xf numFmtId="0" fontId="0" fillId="0" borderId="11" xfId="0" applyFill="1" applyBorder="1" applyAlignment="1">
      <alignment horizontal="left" vertical="top" wrapText="1"/>
    </xf>
    <xf numFmtId="0" fontId="0" fillId="5" borderId="11" xfId="0" applyFill="1" applyBorder="1" applyAlignment="1">
      <alignment horizontal="center" vertical="top" wrapText="1"/>
    </xf>
    <xf numFmtId="0" fontId="0" fillId="5" borderId="11" xfId="0" applyFill="1" applyBorder="1" applyAlignment="1">
      <alignment vertical="top" wrapText="1"/>
    </xf>
    <xf numFmtId="0" fontId="0" fillId="5" borderId="11" xfId="0" applyFill="1" applyBorder="1" applyAlignment="1">
      <alignment horizontal="center" vertical="top"/>
    </xf>
    <xf numFmtId="2" fontId="2" fillId="5" borderId="9" xfId="0" applyNumberFormat="1" applyFont="1" applyFill="1" applyBorder="1" applyAlignment="1">
      <alignment horizontal="left" vertical="top" wrapText="1"/>
    </xf>
    <xf numFmtId="0" fontId="0" fillId="8" borderId="18" xfId="0" applyFill="1" applyBorder="1" applyAlignment="1">
      <alignment horizontal="center" vertical="top"/>
    </xf>
    <xf numFmtId="0" fontId="0" fillId="8" borderId="19" xfId="0" applyFill="1" applyBorder="1" applyAlignment="1">
      <alignment horizontal="center" vertical="top"/>
    </xf>
    <xf numFmtId="2" fontId="2" fillId="5" borderId="14" xfId="0" applyNumberFormat="1" applyFont="1" applyFill="1" applyBorder="1" applyAlignment="1">
      <alignment horizontal="left" vertical="top" wrapText="1"/>
    </xf>
    <xf numFmtId="0" fontId="0" fillId="0" borderId="15" xfId="0" applyBorder="1" applyAlignment="1">
      <alignment vertical="top"/>
    </xf>
    <xf numFmtId="0" fontId="0" fillId="0" borderId="0" xfId="0" applyBorder="1" applyAlignment="1">
      <alignment vertical="top" wrapText="1"/>
    </xf>
    <xf numFmtId="0" fontId="2" fillId="9" borderId="11" xfId="0" applyFont="1" applyFill="1" applyBorder="1" applyAlignment="1">
      <alignment horizontal="center" vertical="top" wrapText="1"/>
    </xf>
    <xf numFmtId="2" fontId="0" fillId="0" borderId="11" xfId="0" applyNumberFormat="1" applyBorder="1" applyAlignment="1">
      <alignment horizontal="center" vertical="top"/>
    </xf>
    <xf numFmtId="0" fontId="0" fillId="0" borderId="11" xfId="0" applyBorder="1" applyAlignment="1">
      <alignment horizontal="left" vertical="top" wrapText="1"/>
    </xf>
    <xf numFmtId="0" fontId="0" fillId="0" borderId="11" xfId="0" applyBorder="1" applyAlignment="1">
      <alignment horizontal="center" vertical="top" wrapText="1"/>
    </xf>
    <xf numFmtId="0" fontId="0" fillId="0" borderId="11" xfId="0" applyBorder="1" applyAlignment="1">
      <alignment vertical="top" wrapText="1"/>
    </xf>
    <xf numFmtId="2" fontId="9" fillId="5" borderId="11" xfId="0" applyNumberFormat="1" applyFont="1" applyFill="1" applyBorder="1" applyAlignment="1">
      <alignment horizontal="center" vertical="top" wrapText="1"/>
    </xf>
    <xf numFmtId="2" fontId="1" fillId="0" borderId="11" xfId="0" applyNumberFormat="1" applyFont="1" applyFill="1" applyBorder="1" applyAlignment="1">
      <alignment horizontal="center" vertical="top" wrapText="1"/>
    </xf>
    <xf numFmtId="0" fontId="0" fillId="0" borderId="11" xfId="0" applyFill="1" applyBorder="1" applyAlignment="1">
      <alignment horizontal="center" vertical="top"/>
    </xf>
    <xf numFmtId="2" fontId="11" fillId="5" borderId="14" xfId="0" applyNumberFormat="1" applyFont="1" applyFill="1" applyBorder="1" applyAlignment="1">
      <alignment horizontal="left" vertical="top" wrapText="1"/>
    </xf>
    <xf numFmtId="0" fontId="0" fillId="0" borderId="11" xfId="0" applyBorder="1" applyAlignment="1">
      <alignment vertical="top"/>
    </xf>
    <xf numFmtId="0" fontId="0" fillId="0" borderId="9" xfId="0" applyBorder="1" applyAlignment="1">
      <alignment vertical="top"/>
    </xf>
    <xf numFmtId="49" fontId="0" fillId="0" borderId="5" xfId="0" applyNumberFormat="1" applyFill="1" applyBorder="1" applyAlignment="1">
      <alignment horizontal="center" vertical="top"/>
    </xf>
    <xf numFmtId="49" fontId="0" fillId="0" borderId="11" xfId="0" applyNumberFormat="1" applyFill="1" applyBorder="1" applyAlignment="1">
      <alignment horizontal="center" vertical="top"/>
    </xf>
    <xf numFmtId="49" fontId="9" fillId="0" borderId="4" xfId="0" applyNumberFormat="1" applyFont="1" applyFill="1" applyBorder="1" applyAlignment="1">
      <alignment horizontal="center" vertical="top"/>
    </xf>
    <xf numFmtId="0" fontId="0" fillId="5" borderId="20" xfId="0" applyFill="1" applyBorder="1" applyAlignment="1">
      <alignment vertical="top" wrapText="1"/>
    </xf>
    <xf numFmtId="49" fontId="9" fillId="5" borderId="4" xfId="0" applyNumberFormat="1" applyFont="1" applyFill="1" applyBorder="1" applyAlignment="1">
      <alignment horizontal="center" vertical="top"/>
    </xf>
    <xf numFmtId="49" fontId="9" fillId="5" borderId="5" xfId="0" applyNumberFormat="1" applyFont="1" applyFill="1" applyBorder="1" applyAlignment="1">
      <alignment horizontal="center" vertical="top"/>
    </xf>
    <xf numFmtId="0" fontId="0" fillId="0" borderId="12" xfId="0" applyBorder="1" applyAlignment="1">
      <alignment horizontal="center" vertical="top"/>
    </xf>
    <xf numFmtId="0" fontId="0" fillId="0" borderId="13" xfId="0" applyFill="1" applyBorder="1" applyAlignment="1">
      <alignment horizontal="left" vertical="top" wrapText="1"/>
    </xf>
    <xf numFmtId="0" fontId="0" fillId="5" borderId="13" xfId="0" applyFill="1" applyBorder="1" applyAlignment="1">
      <alignment horizontal="center" vertical="top" wrapText="1"/>
    </xf>
    <xf numFmtId="0" fontId="0" fillId="5" borderId="13" xfId="0" applyFill="1" applyBorder="1" applyAlignment="1">
      <alignment vertical="top" wrapText="1"/>
    </xf>
    <xf numFmtId="0" fontId="0" fillId="5" borderId="13" xfId="0" applyFill="1" applyBorder="1" applyAlignment="1">
      <alignment horizontal="center" vertical="top"/>
    </xf>
    <xf numFmtId="0" fontId="2" fillId="8" borderId="13" xfId="0" applyFont="1" applyFill="1" applyBorder="1" applyAlignment="1">
      <alignment horizontal="center" vertical="top" wrapText="1"/>
    </xf>
    <xf numFmtId="49" fontId="0" fillId="5" borderId="13" xfId="0" applyNumberFormat="1" applyFill="1" applyBorder="1" applyAlignment="1">
      <alignment horizontal="center" vertical="top"/>
    </xf>
    <xf numFmtId="2" fontId="0" fillId="5" borderId="18" xfId="0" applyNumberFormat="1" applyFill="1" applyBorder="1" applyAlignment="1">
      <alignment horizontal="center" vertical="top"/>
    </xf>
    <xf numFmtId="2" fontId="2" fillId="5" borderId="17" xfId="0" applyNumberFormat="1" applyFont="1" applyFill="1" applyBorder="1" applyAlignment="1">
      <alignment horizontal="left" vertical="top" wrapText="1"/>
    </xf>
    <xf numFmtId="0" fontId="0" fillId="0" borderId="4" xfId="0" applyBorder="1" applyAlignment="1">
      <alignment horizontal="center" vertical="top" wrapText="1"/>
    </xf>
    <xf numFmtId="2" fontId="9" fillId="5" borderId="4" xfId="0" applyNumberFormat="1" applyFont="1" applyFill="1" applyBorder="1" applyAlignment="1">
      <alignment horizontal="center" vertical="top" wrapText="1"/>
    </xf>
    <xf numFmtId="0" fontId="0" fillId="8" borderId="4" xfId="0" applyFill="1" applyBorder="1" applyAlignment="1">
      <alignment horizontal="center" vertical="top"/>
    </xf>
    <xf numFmtId="49" fontId="0" fillId="0" borderId="4" xfId="0" applyNumberFormat="1" applyFill="1" applyBorder="1" applyAlignment="1">
      <alignment horizontal="center" vertical="top"/>
    </xf>
    <xf numFmtId="2" fontId="12" fillId="5" borderId="14" xfId="0" applyNumberFormat="1" applyFont="1" applyFill="1" applyBorder="1" applyAlignment="1">
      <alignment horizontal="left" vertical="top" wrapText="1"/>
    </xf>
    <xf numFmtId="2" fontId="12" fillId="5" borderId="17" xfId="0" applyNumberFormat="1" applyFont="1" applyFill="1" applyBorder="1" applyAlignment="1">
      <alignment horizontal="left" vertical="top" wrapText="1"/>
    </xf>
    <xf numFmtId="2" fontId="0" fillId="0" borderId="11" xfId="0" applyNumberFormat="1" applyFill="1" applyBorder="1" applyAlignment="1">
      <alignment horizontal="center" vertical="top" wrapText="1"/>
    </xf>
    <xf numFmtId="49" fontId="9" fillId="0" borderId="5" xfId="0" applyNumberFormat="1" applyFont="1" applyFill="1" applyBorder="1" applyAlignment="1">
      <alignment horizontal="center" vertical="top"/>
    </xf>
    <xf numFmtId="0" fontId="5" fillId="0" borderId="21" xfId="0" applyFont="1" applyFill="1" applyBorder="1" applyAlignment="1">
      <alignment horizontal="center" vertical="top"/>
    </xf>
    <xf numFmtId="0" fontId="0" fillId="0" borderId="22" xfId="0" applyBorder="1" applyAlignment="1">
      <alignment horizontal="center" vertical="top"/>
    </xf>
    <xf numFmtId="0" fontId="0" fillId="0" borderId="23" xfId="0" applyBorder="1" applyAlignment="1">
      <alignment horizontal="center" vertical="top"/>
    </xf>
    <xf numFmtId="0" fontId="3" fillId="0" borderId="7" xfId="0" applyFont="1" applyFill="1" applyBorder="1" applyAlignment="1">
      <alignment horizontal="left" vertical="top" wrapText="1"/>
    </xf>
    <xf numFmtId="0" fontId="0" fillId="0" borderId="3" xfId="0" applyFill="1" applyBorder="1" applyAlignment="1">
      <alignment horizontal="left" vertical="top" wrapText="1"/>
    </xf>
    <xf numFmtId="0" fontId="0" fillId="0" borderId="6" xfId="0" applyFill="1" applyBorder="1" applyAlignment="1">
      <alignment horizontal="left" vertical="top" wrapText="1"/>
    </xf>
    <xf numFmtId="0" fontId="0" fillId="5" borderId="18" xfId="0" applyFill="1" applyBorder="1" applyAlignment="1">
      <alignment vertical="top" wrapText="1"/>
    </xf>
    <xf numFmtId="1" fontId="0" fillId="5" borderId="18" xfId="0" applyNumberFormat="1" applyFill="1" applyBorder="1" applyAlignment="1">
      <alignment horizontal="center" vertical="top"/>
    </xf>
    <xf numFmtId="49" fontId="9" fillId="5" borderId="11" xfId="0" applyNumberFormat="1" applyFont="1" applyFill="1" applyBorder="1" applyAlignment="1">
      <alignment horizontal="center" vertical="top"/>
    </xf>
    <xf numFmtId="2" fontId="11" fillId="5" borderId="17" xfId="0" applyNumberFormat="1" applyFont="1" applyFill="1" applyBorder="1" applyAlignment="1">
      <alignment horizontal="left" vertical="top" wrapText="1"/>
    </xf>
    <xf numFmtId="0" fontId="2" fillId="8" borderId="2" xfId="0" applyFont="1" applyFill="1" applyBorder="1" applyAlignment="1">
      <alignment horizontal="center" vertical="top" wrapText="1"/>
    </xf>
    <xf numFmtId="0" fontId="0" fillId="8" borderId="2" xfId="0" applyFill="1" applyBorder="1" applyAlignment="1">
      <alignment horizontal="center" vertical="top"/>
    </xf>
    <xf numFmtId="49" fontId="0" fillId="5" borderId="2" xfId="0" applyNumberFormat="1" applyFill="1" applyBorder="1" applyAlignment="1">
      <alignment horizontal="center" vertical="top"/>
    </xf>
    <xf numFmtId="0" fontId="0" fillId="10" borderId="2" xfId="0" applyFill="1" applyBorder="1" applyAlignment="1">
      <alignment horizontal="center" vertical="top"/>
    </xf>
    <xf numFmtId="2" fontId="0" fillId="10" borderId="2" xfId="0" applyNumberFormat="1" applyFill="1" applyBorder="1" applyAlignment="1">
      <alignment horizontal="center" vertical="top" wrapText="1"/>
    </xf>
    <xf numFmtId="49" fontId="0" fillId="10" borderId="2" xfId="0" applyNumberFormat="1" applyFill="1" applyBorder="1" applyAlignment="1">
      <alignment horizontal="center" vertical="top"/>
    </xf>
    <xf numFmtId="49" fontId="9" fillId="10" borderId="2" xfId="0" applyNumberFormat="1" applyFont="1" applyFill="1" applyBorder="1" applyAlignment="1">
      <alignment horizontal="center" vertical="top"/>
    </xf>
    <xf numFmtId="2" fontId="0" fillId="10" borderId="2" xfId="0" applyNumberFormat="1" applyFill="1" applyBorder="1" applyAlignment="1">
      <alignment horizontal="center" vertical="top"/>
    </xf>
    <xf numFmtId="0" fontId="2" fillId="10" borderId="2" xfId="0" applyFont="1" applyFill="1" applyBorder="1" applyAlignment="1">
      <alignment horizontal="center" vertical="top" wrapText="1"/>
    </xf>
    <xf numFmtId="1" fontId="0" fillId="5" borderId="20" xfId="0" applyNumberFormat="1" applyFill="1" applyBorder="1" applyAlignment="1">
      <alignment horizontal="center" vertical="top"/>
    </xf>
    <xf numFmtId="0" fontId="1" fillId="8" borderId="4" xfId="0" applyFont="1" applyFill="1" applyBorder="1" applyAlignment="1">
      <alignment horizontal="center" vertical="top" wrapText="1"/>
    </xf>
    <xf numFmtId="2" fontId="9" fillId="5" borderId="4" xfId="0" applyNumberFormat="1" applyFont="1" applyFill="1" applyBorder="1" applyAlignment="1">
      <alignment horizontal="center" vertical="top"/>
    </xf>
    <xf numFmtId="1" fontId="10" fillId="5" borderId="11" xfId="0" applyNumberFormat="1" applyFont="1" applyFill="1" applyBorder="1" applyAlignment="1">
      <alignment horizontal="center" vertical="top"/>
    </xf>
    <xf numFmtId="2" fontId="9" fillId="5" borderId="11" xfId="0" applyNumberFormat="1" applyFont="1" applyFill="1" applyBorder="1" applyAlignment="1">
      <alignment horizontal="center" vertical="top"/>
    </xf>
    <xf numFmtId="2" fontId="1" fillId="5" borderId="15" xfId="0" applyNumberFormat="1" applyFont="1" applyFill="1" applyBorder="1" applyAlignment="1">
      <alignment horizontal="left" vertical="top" wrapText="1"/>
    </xf>
    <xf numFmtId="0" fontId="13" fillId="0" borderId="3" xfId="0" applyFont="1" applyFill="1" applyBorder="1" applyAlignment="1">
      <alignment horizontal="center" vertical="top"/>
    </xf>
    <xf numFmtId="0" fontId="1" fillId="4" borderId="4" xfId="0" applyFont="1" applyFill="1" applyBorder="1" applyAlignment="1">
      <alignment horizontal="left" vertical="top" wrapText="1"/>
    </xf>
    <xf numFmtId="0" fontId="0" fillId="8" borderId="4" xfId="0" applyFont="1" applyFill="1" applyBorder="1" applyAlignment="1">
      <alignment horizontal="center" vertical="top"/>
    </xf>
    <xf numFmtId="0" fontId="14" fillId="0" borderId="4" xfId="0" applyFont="1" applyFill="1" applyBorder="1" applyAlignment="1">
      <alignment vertical="top" wrapText="1"/>
    </xf>
    <xf numFmtId="0" fontId="0" fillId="5" borderId="4" xfId="0" applyFont="1" applyFill="1" applyBorder="1" applyAlignment="1">
      <alignment horizontal="center" vertical="top"/>
    </xf>
    <xf numFmtId="0" fontId="0" fillId="8" borderId="13" xfId="0" applyFill="1" applyBorder="1" applyAlignment="1">
      <alignment horizontal="center" vertical="top"/>
    </xf>
    <xf numFmtId="0" fontId="0" fillId="5" borderId="11" xfId="0" applyNumberFormat="1" applyFill="1" applyBorder="1" applyAlignment="1">
      <alignment vertical="top" wrapText="1"/>
    </xf>
    <xf numFmtId="49" fontId="0" fillId="5" borderId="20" xfId="0" applyNumberFormat="1" applyFill="1" applyBorder="1" applyAlignment="1">
      <alignment horizontal="center" vertical="top"/>
    </xf>
    <xf numFmtId="49" fontId="0" fillId="0" borderId="20" xfId="0" applyNumberFormat="1" applyFill="1" applyBorder="1" applyAlignment="1">
      <alignment horizontal="center" vertical="top"/>
    </xf>
    <xf numFmtId="1" fontId="10" fillId="5" borderId="20" xfId="0" applyNumberFormat="1" applyFont="1" applyFill="1" applyBorder="1" applyAlignment="1">
      <alignment horizontal="center" vertical="top"/>
    </xf>
    <xf numFmtId="2" fontId="0" fillId="5" borderId="20" xfId="0" applyNumberFormat="1" applyFill="1" applyBorder="1" applyAlignment="1">
      <alignment horizontal="center" vertical="top"/>
    </xf>
    <xf numFmtId="2" fontId="0" fillId="0" borderId="20" xfId="0" applyNumberFormat="1" applyBorder="1" applyAlignment="1">
      <alignment horizontal="center" vertical="top"/>
    </xf>
    <xf numFmtId="49" fontId="0" fillId="4" borderId="20" xfId="0" applyNumberFormat="1" applyFill="1" applyBorder="1" applyAlignment="1">
      <alignment horizontal="center" vertical="top"/>
    </xf>
    <xf numFmtId="2" fontId="9" fillId="5" borderId="5" xfId="0" applyNumberFormat="1" applyFont="1" applyFill="1" applyBorder="1" applyAlignment="1">
      <alignment horizontal="center" vertical="top"/>
    </xf>
    <xf numFmtId="0" fontId="9" fillId="0" borderId="4"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0" borderId="5" xfId="0" applyFont="1" applyBorder="1" applyAlignment="1">
      <alignment horizontal="left" vertical="top" wrapText="1"/>
    </xf>
    <xf numFmtId="0" fontId="14" fillId="0" borderId="4" xfId="0" applyFont="1" applyFill="1" applyBorder="1" applyAlignment="1">
      <alignment horizontal="left" vertical="top" wrapText="1"/>
    </xf>
    <xf numFmtId="0" fontId="0" fillId="4" borderId="13" xfId="0" applyFill="1" applyBorder="1" applyAlignment="1">
      <alignment horizontal="center" vertical="top"/>
    </xf>
    <xf numFmtId="0" fontId="4" fillId="7" borderId="27" xfId="0" applyFont="1" applyFill="1" applyBorder="1" applyAlignment="1">
      <alignment horizontal="center" vertical="top"/>
    </xf>
    <xf numFmtId="0" fontId="7" fillId="6" borderId="24" xfId="0" applyFont="1" applyFill="1" applyBorder="1" applyAlignment="1">
      <alignment horizontal="center" vertical="center" textRotation="90" wrapText="1"/>
    </xf>
    <xf numFmtId="0" fontId="5" fillId="11" borderId="11" xfId="0" applyFont="1" applyFill="1" applyBorder="1" applyAlignment="1">
      <alignment horizontal="center" vertical="center" textRotation="90" wrapText="1"/>
    </xf>
    <xf numFmtId="0" fontId="5" fillId="11" borderId="20" xfId="0" applyFont="1" applyFill="1" applyBorder="1" applyAlignment="1">
      <alignment horizontal="center" vertical="center" textRotation="90" wrapText="1"/>
    </xf>
    <xf numFmtId="3" fontId="5" fillId="7" borderId="25" xfId="0" applyNumberFormat="1" applyFont="1" applyFill="1" applyBorder="1" applyAlignment="1">
      <alignment horizontal="center" vertical="center" textRotation="90" wrapText="1"/>
    </xf>
    <xf numFmtId="3" fontId="5" fillId="7" borderId="26" xfId="0" applyNumberFormat="1" applyFont="1" applyFill="1" applyBorder="1" applyAlignment="1">
      <alignment horizontal="center" vertical="center" textRotation="90" wrapText="1"/>
    </xf>
    <xf numFmtId="0" fontId="5" fillId="3" borderId="11" xfId="0" applyFont="1" applyFill="1" applyBorder="1" applyAlignment="1">
      <alignment horizontal="center" vertical="center" textRotation="90" wrapText="1"/>
    </xf>
    <xf numFmtId="0" fontId="5" fillId="3" borderId="18" xfId="0" applyFont="1" applyFill="1" applyBorder="1" applyAlignment="1">
      <alignment horizontal="center" vertical="center" textRotation="90" wrapText="1"/>
    </xf>
    <xf numFmtId="0" fontId="4" fillId="7" borderId="1" xfId="0" applyFont="1" applyFill="1" applyBorder="1" applyAlignment="1">
      <alignment horizontal="center" vertical="top"/>
    </xf>
    <xf numFmtId="0" fontId="4" fillId="7" borderId="27" xfId="0" applyFont="1" applyFill="1" applyBorder="1" applyAlignment="1">
      <alignment horizontal="center" vertical="top"/>
    </xf>
    <xf numFmtId="0" fontId="4" fillId="7" borderId="28" xfId="0" applyFont="1" applyFill="1" applyBorder="1" applyAlignment="1">
      <alignment horizontal="center" vertical="top"/>
    </xf>
    <xf numFmtId="0" fontId="5" fillId="11" borderId="10" xfId="0" applyFont="1" applyFill="1" applyBorder="1" applyAlignment="1">
      <alignment horizontal="center" vertical="center" textRotation="90" wrapText="1"/>
    </xf>
    <xf numFmtId="0" fontId="5" fillId="11" borderId="29" xfId="0" applyFont="1" applyFill="1" applyBorder="1" applyAlignment="1">
      <alignment horizontal="center" vertical="center" textRotation="90" wrapText="1"/>
    </xf>
    <xf numFmtId="0" fontId="5" fillId="3" borderId="9" xfId="0" applyFont="1" applyFill="1" applyBorder="1" applyAlignment="1">
      <alignment horizontal="center" vertical="center" textRotation="90" wrapText="1"/>
    </xf>
    <xf numFmtId="0" fontId="5" fillId="3" borderId="30" xfId="0" applyFont="1" applyFill="1" applyBorder="1" applyAlignment="1">
      <alignment horizontal="center" vertical="center" textRotation="90" wrapText="1"/>
    </xf>
    <xf numFmtId="0" fontId="5" fillId="7" borderId="9" xfId="0" applyFont="1" applyFill="1" applyBorder="1" applyAlignment="1">
      <alignment horizontal="center" vertical="center" textRotation="90" wrapText="1"/>
    </xf>
    <xf numFmtId="0" fontId="5" fillId="7" borderId="30" xfId="0" applyFont="1" applyFill="1" applyBorder="1" applyAlignment="1">
      <alignment horizontal="center" vertical="center" textRotation="90" wrapText="1"/>
    </xf>
    <xf numFmtId="0" fontId="4" fillId="3" borderId="1" xfId="0" applyFont="1" applyFill="1" applyBorder="1" applyAlignment="1">
      <alignment horizontal="center" vertical="top" wrapText="1"/>
    </xf>
    <xf numFmtId="0" fontId="0" fillId="3" borderId="27" xfId="0" applyFill="1" applyBorder="1" applyAlignment="1">
      <alignment horizontal="center" vertical="top" wrapText="1"/>
    </xf>
    <xf numFmtId="0" fontId="0" fillId="3" borderId="28" xfId="0" applyFill="1" applyBorder="1" applyAlignment="1">
      <alignment horizontal="center" vertical="top" wrapText="1"/>
    </xf>
    <xf numFmtId="0" fontId="4" fillId="11" borderId="1" xfId="0" applyFont="1" applyFill="1" applyBorder="1" applyAlignment="1">
      <alignment horizontal="center" vertical="top" wrapText="1"/>
    </xf>
    <xf numFmtId="0" fontId="0" fillId="11" borderId="27" xfId="0" applyFill="1" applyBorder="1" applyAlignment="1">
      <alignment horizontal="center" vertical="top" wrapText="1"/>
    </xf>
    <xf numFmtId="0" fontId="0" fillId="11" borderId="28" xfId="0" applyFill="1" applyBorder="1" applyAlignment="1">
      <alignment horizontal="center" vertical="top" wrapText="1"/>
    </xf>
    <xf numFmtId="0" fontId="5" fillId="7" borderId="22" xfId="0" applyFont="1" applyFill="1" applyBorder="1" applyAlignment="1">
      <alignment horizontal="center" vertical="center" textRotation="90" wrapText="1"/>
    </xf>
    <xf numFmtId="0" fontId="5" fillId="7" borderId="26" xfId="0" applyFont="1" applyFill="1" applyBorder="1" applyAlignment="1">
      <alignment horizontal="center" vertical="center" textRotation="90" wrapText="1"/>
    </xf>
    <xf numFmtId="0" fontId="5" fillId="7" borderId="25" xfId="0" applyFont="1" applyFill="1" applyBorder="1" applyAlignment="1">
      <alignment horizontal="center" vertical="center" textRotation="90" wrapText="1"/>
    </xf>
    <xf numFmtId="3" fontId="5" fillId="7" borderId="31" xfId="0" applyNumberFormat="1" applyFont="1" applyFill="1" applyBorder="1" applyAlignment="1">
      <alignment horizontal="center" vertical="center" textRotation="90" wrapText="1"/>
    </xf>
    <xf numFmtId="0" fontId="4" fillId="7" borderId="1" xfId="0" applyFont="1" applyFill="1" applyBorder="1" applyAlignment="1">
      <alignment horizontal="center" vertical="top" wrapText="1"/>
    </xf>
    <xf numFmtId="0" fontId="4" fillId="7" borderId="27" xfId="0" applyFont="1" applyFill="1" applyBorder="1" applyAlignment="1">
      <alignment horizontal="center" vertical="top" wrapText="1"/>
    </xf>
    <xf numFmtId="0" fontId="4" fillId="7" borderId="28" xfId="0" applyFont="1" applyFill="1" applyBorder="1" applyAlignment="1">
      <alignment horizontal="center" vertical="top" wrapText="1"/>
    </xf>
    <xf numFmtId="0" fontId="7" fillId="7" borderId="11" xfId="0" applyFont="1" applyFill="1" applyBorder="1" applyAlignment="1">
      <alignment horizontal="center" vertical="center" textRotation="90" wrapText="1"/>
    </xf>
    <xf numFmtId="0" fontId="7" fillId="7" borderId="18" xfId="0" applyFont="1" applyFill="1" applyBorder="1" applyAlignment="1">
      <alignment horizontal="center" vertical="center" textRotation="90" wrapText="1"/>
    </xf>
    <xf numFmtId="0" fontId="7" fillId="7" borderId="10" xfId="0" applyFont="1" applyFill="1" applyBorder="1" applyAlignment="1">
      <alignment horizontal="center" vertical="center" textRotation="90"/>
    </xf>
    <xf numFmtId="0" fontId="7" fillId="7" borderId="32" xfId="0" applyFont="1" applyFill="1" applyBorder="1" applyAlignment="1">
      <alignment horizontal="center" vertical="center" textRotation="90"/>
    </xf>
    <xf numFmtId="0" fontId="7" fillId="7" borderId="11" xfId="0" applyFont="1" applyFill="1" applyBorder="1" applyAlignment="1">
      <alignment horizontal="center" vertical="center" textRotation="90"/>
    </xf>
    <xf numFmtId="0" fontId="7" fillId="7" borderId="18" xfId="0" applyFont="1" applyFill="1" applyBorder="1" applyAlignment="1">
      <alignment horizontal="center" vertical="center" textRotation="90"/>
    </xf>
    <xf numFmtId="0" fontId="7" fillId="7" borderId="9" xfId="0" applyFont="1" applyFill="1" applyBorder="1" applyAlignment="1">
      <alignment horizontal="center" vertical="center" textRotation="90" wrapText="1"/>
    </xf>
    <xf numFmtId="0" fontId="7" fillId="7" borderId="30" xfId="0" applyFont="1" applyFill="1" applyBorder="1" applyAlignment="1">
      <alignment horizontal="center" vertical="center" textRotation="90" wrapText="1"/>
    </xf>
    <xf numFmtId="0" fontId="7" fillId="7" borderId="10" xfId="0" applyFont="1" applyFill="1" applyBorder="1" applyAlignment="1">
      <alignment horizontal="center" vertical="center" textRotation="90" wrapText="1"/>
    </xf>
    <xf numFmtId="0" fontId="7" fillId="7" borderId="32" xfId="0" applyFont="1" applyFill="1" applyBorder="1" applyAlignment="1">
      <alignment horizontal="center" vertical="center" textRotation="90" wrapText="1"/>
    </xf>
    <xf numFmtId="0" fontId="5" fillId="2" borderId="33" xfId="0" applyFont="1" applyFill="1" applyBorder="1" applyAlignment="1">
      <alignment horizontal="center" vertical="center" textRotation="90" wrapText="1"/>
    </xf>
    <xf numFmtId="0" fontId="5" fillId="2" borderId="24" xfId="0" applyFont="1" applyFill="1" applyBorder="1" applyAlignment="1">
      <alignment horizontal="center" vertical="center" textRotation="90" wrapText="1"/>
    </xf>
    <xf numFmtId="0" fontId="5" fillId="3" borderId="33" xfId="0" applyFont="1" applyFill="1" applyBorder="1" applyAlignment="1">
      <alignment horizontal="center" vertical="center" textRotation="90" wrapText="1"/>
    </xf>
    <xf numFmtId="0" fontId="5" fillId="3" borderId="24" xfId="0" applyFont="1" applyFill="1" applyBorder="1" applyAlignment="1">
      <alignment horizontal="center" vertical="center" textRotation="90" wrapText="1"/>
    </xf>
    <xf numFmtId="0" fontId="5" fillId="3" borderId="10" xfId="0" applyFont="1" applyFill="1" applyBorder="1" applyAlignment="1">
      <alignment horizontal="center" vertical="center" textRotation="90" wrapText="1"/>
    </xf>
    <xf numFmtId="0" fontId="5" fillId="3" borderId="32" xfId="0" applyFont="1" applyFill="1" applyBorder="1" applyAlignment="1">
      <alignment horizontal="center" vertical="center" textRotation="90" wrapText="1"/>
    </xf>
    <xf numFmtId="0" fontId="5" fillId="11" borderId="9" xfId="0" applyFont="1" applyFill="1" applyBorder="1" applyAlignment="1">
      <alignment horizontal="center" vertical="center" textRotation="90" wrapText="1"/>
    </xf>
    <xf numFmtId="0" fontId="5" fillId="11" borderId="34" xfId="0" applyFont="1" applyFill="1" applyBorder="1" applyAlignment="1">
      <alignment horizontal="center" vertical="center" textRotation="90" wrapText="1"/>
    </xf>
    <xf numFmtId="0" fontId="7" fillId="7" borderId="35" xfId="0" applyFont="1" applyFill="1" applyBorder="1" applyAlignment="1">
      <alignment horizontal="center" vertical="center" textRotation="90" wrapText="1"/>
    </xf>
    <xf numFmtId="0" fontId="7" fillId="7" borderId="36" xfId="0" applyFont="1" applyFill="1" applyBorder="1" applyAlignment="1">
      <alignment horizontal="center" vertical="center" textRotation="90" wrapText="1"/>
    </xf>
    <xf numFmtId="0" fontId="0" fillId="12" borderId="5" xfId="0" applyFill="1" applyBorder="1" applyAlignment="1">
      <alignment vertical="top" wrapText="1"/>
    </xf>
    <xf numFmtId="0" fontId="0" fillId="0" borderId="4" xfId="0" applyFill="1" applyBorder="1" applyAlignment="1">
      <alignment vertical="top" wrapText="1"/>
    </xf>
    <xf numFmtId="2" fontId="2" fillId="12" borderId="15" xfId="0" applyNumberFormat="1" applyFont="1" applyFill="1" applyBorder="1" applyAlignment="1">
      <alignment horizontal="left" vertical="top"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G93"/>
  <sheetViews>
    <sheetView tabSelected="1" zoomScale="70" zoomScaleNormal="70" workbookViewId="0">
      <pane ySplit="4" topLeftCell="A41" activePane="bottomLeft" state="frozen"/>
      <selection pane="bottomLeft" activeCell="AG91" sqref="AG91"/>
    </sheetView>
  </sheetViews>
  <sheetFormatPr defaultRowHeight="15" x14ac:dyDescent="0.25"/>
  <cols>
    <col min="1" max="1" width="5.28515625" style="2" customWidth="1"/>
    <col min="2" max="2" width="10.42578125" style="2" customWidth="1"/>
    <col min="3" max="3" width="24.85546875" style="2" customWidth="1"/>
    <col min="4" max="4" width="5.85546875" style="2" customWidth="1"/>
    <col min="5" max="5" width="59.140625" style="2" bestFit="1" customWidth="1"/>
    <col min="6" max="6" width="59.140625" style="2" customWidth="1"/>
    <col min="7" max="7" width="28.42578125" style="2" customWidth="1"/>
    <col min="8" max="8" width="17.42578125" style="2" customWidth="1"/>
    <col min="9" max="10" width="6.5703125" style="1" customWidth="1"/>
    <col min="11" max="11" width="11" style="1" customWidth="1"/>
    <col min="12" max="12" width="8.42578125" style="1" bestFit="1" customWidth="1"/>
    <col min="13" max="13" width="9.28515625" style="1" customWidth="1"/>
    <col min="14" max="14" width="8.42578125" style="1" bestFit="1" customWidth="1"/>
    <col min="15" max="15" width="7.7109375" style="1" bestFit="1" customWidth="1"/>
    <col min="16" max="17" width="7.7109375" style="1" customWidth="1"/>
    <col min="18" max="18" width="7.28515625" style="1" bestFit="1" customWidth="1"/>
    <col min="19" max="22" width="7.7109375" style="1" customWidth="1"/>
    <col min="23" max="23" width="10.85546875" style="1" customWidth="1"/>
    <col min="24" max="28" width="7.140625" style="1" customWidth="1"/>
    <col min="29" max="32" width="7.140625" style="2" customWidth="1"/>
    <col min="33" max="33" width="22.28515625" style="2" customWidth="1"/>
    <col min="34" max="16384" width="9.140625" style="2"/>
  </cols>
  <sheetData>
    <row r="1" spans="2:33" ht="15.75" thickBot="1" x14ac:dyDescent="0.3">
      <c r="L1" s="2"/>
      <c r="M1" s="2"/>
      <c r="N1" s="2"/>
      <c r="O1" s="2"/>
      <c r="P1" s="2"/>
      <c r="Q1" s="2"/>
      <c r="R1" s="2"/>
      <c r="S1" s="2"/>
      <c r="T1" s="2"/>
      <c r="U1" s="2"/>
      <c r="V1" s="2"/>
      <c r="W1" s="2"/>
      <c r="X1" s="2"/>
      <c r="Y1" s="2"/>
      <c r="Z1" s="2"/>
      <c r="AA1" s="2"/>
      <c r="AB1" s="2"/>
    </row>
    <row r="2" spans="2:33" ht="121.5" customHeight="1" x14ac:dyDescent="0.25">
      <c r="B2" s="182" t="s">
        <v>321</v>
      </c>
      <c r="C2" s="183"/>
      <c r="D2" s="183"/>
      <c r="E2" s="184"/>
      <c r="F2" s="174"/>
      <c r="G2" s="3" t="s">
        <v>322</v>
      </c>
      <c r="H2" s="4" t="s">
        <v>323</v>
      </c>
      <c r="I2" s="201" t="s">
        <v>324</v>
      </c>
      <c r="J2" s="202"/>
      <c r="K2" s="203"/>
      <c r="L2" s="194" t="s">
        <v>325</v>
      </c>
      <c r="M2" s="195"/>
      <c r="N2" s="195"/>
      <c r="O2" s="195"/>
      <c r="P2" s="195"/>
      <c r="Q2" s="195"/>
      <c r="R2" s="196"/>
      <c r="S2" s="191" t="s">
        <v>326</v>
      </c>
      <c r="T2" s="192"/>
      <c r="U2" s="192"/>
      <c r="V2" s="193"/>
      <c r="W2" s="182" t="s">
        <v>327</v>
      </c>
      <c r="X2" s="183"/>
      <c r="Y2" s="183"/>
      <c r="Z2" s="183"/>
      <c r="AA2" s="183"/>
      <c r="AB2" s="183"/>
      <c r="AC2" s="183"/>
      <c r="AD2" s="183"/>
      <c r="AE2" s="183"/>
      <c r="AF2" s="184"/>
      <c r="AG2" s="16" t="s">
        <v>328</v>
      </c>
    </row>
    <row r="3" spans="2:33" s="9" customFormat="1" ht="190.5" customHeight="1" x14ac:dyDescent="0.25">
      <c r="B3" s="206" t="s">
        <v>367</v>
      </c>
      <c r="C3" s="208" t="s">
        <v>320</v>
      </c>
      <c r="D3" s="204" t="s">
        <v>368</v>
      </c>
      <c r="E3" s="210" t="s">
        <v>369</v>
      </c>
      <c r="F3" s="222"/>
      <c r="G3" s="214" t="s">
        <v>366</v>
      </c>
      <c r="H3" s="216" t="s">
        <v>365</v>
      </c>
      <c r="I3" s="212" t="s">
        <v>345</v>
      </c>
      <c r="J3" s="204" t="s">
        <v>346</v>
      </c>
      <c r="K3" s="189" t="s">
        <v>347</v>
      </c>
      <c r="L3" s="185" t="s">
        <v>348</v>
      </c>
      <c r="M3" s="176" t="s">
        <v>349</v>
      </c>
      <c r="N3" s="176" t="s">
        <v>350</v>
      </c>
      <c r="O3" s="176" t="s">
        <v>351</v>
      </c>
      <c r="P3" s="176" t="s">
        <v>352</v>
      </c>
      <c r="Q3" s="176" t="s">
        <v>353</v>
      </c>
      <c r="R3" s="220" t="s">
        <v>354</v>
      </c>
      <c r="S3" s="218" t="s">
        <v>355</v>
      </c>
      <c r="T3" s="180" t="s">
        <v>356</v>
      </c>
      <c r="U3" s="180" t="s">
        <v>357</v>
      </c>
      <c r="V3" s="187" t="s">
        <v>358</v>
      </c>
      <c r="W3" s="197" t="s">
        <v>359</v>
      </c>
      <c r="X3" s="198"/>
      <c r="Y3" s="199" t="s">
        <v>361</v>
      </c>
      <c r="Z3" s="198"/>
      <c r="AA3" s="178" t="s">
        <v>362</v>
      </c>
      <c r="AB3" s="179"/>
      <c r="AC3" s="178" t="s">
        <v>363</v>
      </c>
      <c r="AD3" s="179"/>
      <c r="AE3" s="178" t="s">
        <v>0</v>
      </c>
      <c r="AF3" s="200"/>
      <c r="AG3" s="175" t="s">
        <v>364</v>
      </c>
    </row>
    <row r="4" spans="2:33" s="9" customFormat="1" ht="60.75" customHeight="1" thickBot="1" x14ac:dyDescent="0.3">
      <c r="B4" s="207"/>
      <c r="C4" s="209"/>
      <c r="D4" s="205"/>
      <c r="E4" s="211"/>
      <c r="F4" s="223"/>
      <c r="G4" s="215"/>
      <c r="H4" s="217"/>
      <c r="I4" s="213"/>
      <c r="J4" s="205"/>
      <c r="K4" s="190"/>
      <c r="L4" s="186"/>
      <c r="M4" s="177"/>
      <c r="N4" s="177"/>
      <c r="O4" s="177"/>
      <c r="P4" s="177"/>
      <c r="Q4" s="177"/>
      <c r="R4" s="221"/>
      <c r="S4" s="219"/>
      <c r="T4" s="181"/>
      <c r="U4" s="181"/>
      <c r="V4" s="188"/>
      <c r="W4" s="58" t="s">
        <v>1</v>
      </c>
      <c r="X4" s="59" t="s">
        <v>360</v>
      </c>
      <c r="Y4" s="59" t="s">
        <v>1</v>
      </c>
      <c r="Z4" s="59" t="s">
        <v>360</v>
      </c>
      <c r="AA4" s="59" t="s">
        <v>1</v>
      </c>
      <c r="AB4" s="59" t="s">
        <v>360</v>
      </c>
      <c r="AC4" s="59" t="s">
        <v>1</v>
      </c>
      <c r="AD4" s="59" t="s">
        <v>360</v>
      </c>
      <c r="AE4" s="59" t="s">
        <v>1</v>
      </c>
      <c r="AF4" s="59" t="s">
        <v>360</v>
      </c>
      <c r="AG4" s="175"/>
    </row>
    <row r="5" spans="2:33" ht="108.75" customHeight="1" thickBot="1" x14ac:dyDescent="0.3">
      <c r="B5" s="13" t="s">
        <v>2</v>
      </c>
      <c r="C5" s="14" t="s">
        <v>3</v>
      </c>
      <c r="D5" s="45"/>
      <c r="E5" s="46" t="s">
        <v>5</v>
      </c>
      <c r="F5" s="46" t="s">
        <v>288</v>
      </c>
      <c r="G5" s="5"/>
      <c r="H5" s="5"/>
      <c r="I5" s="68"/>
      <c r="J5" s="47"/>
      <c r="K5" s="17"/>
      <c r="L5" s="81" t="s">
        <v>318</v>
      </c>
      <c r="M5" s="81" t="s">
        <v>318</v>
      </c>
      <c r="N5" s="37" t="s">
        <v>319</v>
      </c>
      <c r="O5" s="37" t="s">
        <v>20</v>
      </c>
      <c r="P5" s="63"/>
      <c r="Q5" s="63"/>
      <c r="R5" s="63"/>
      <c r="S5" s="5"/>
      <c r="T5" s="5"/>
      <c r="U5" s="5"/>
      <c r="V5" s="5"/>
      <c r="W5" s="69">
        <f>X5/Výpočty!$B$1*1000</f>
        <v>455.67272727272723</v>
      </c>
      <c r="X5" s="70">
        <f>X6+X7+X8</f>
        <v>12.530999999999999</v>
      </c>
      <c r="Y5" s="5"/>
      <c r="Z5" s="5"/>
      <c r="AA5" s="15"/>
      <c r="AB5" s="15"/>
      <c r="AC5" s="15"/>
      <c r="AD5" s="15"/>
      <c r="AE5" s="15"/>
      <c r="AF5" s="15"/>
      <c r="AG5" s="126" t="s">
        <v>429</v>
      </c>
    </row>
    <row r="6" spans="2:33" ht="30.75" thickBot="1" x14ac:dyDescent="0.3">
      <c r="B6" s="6" t="s">
        <v>17</v>
      </c>
      <c r="C6" s="10" t="s">
        <v>10</v>
      </c>
      <c r="D6" s="41" t="s">
        <v>6</v>
      </c>
      <c r="E6" s="42" t="s">
        <v>11</v>
      </c>
      <c r="F6" s="42" t="s">
        <v>285</v>
      </c>
      <c r="G6" s="43" t="s">
        <v>308</v>
      </c>
      <c r="H6" s="81" t="s">
        <v>318</v>
      </c>
      <c r="I6" s="23"/>
      <c r="J6" s="23"/>
      <c r="K6" s="23"/>
      <c r="L6" s="40"/>
      <c r="M6" s="81" t="s">
        <v>318</v>
      </c>
      <c r="N6" s="37" t="s">
        <v>319</v>
      </c>
      <c r="O6" s="27" t="s">
        <v>21</v>
      </c>
      <c r="P6" s="27" t="s">
        <v>23</v>
      </c>
      <c r="Q6" s="27" t="s">
        <v>22</v>
      </c>
      <c r="R6" s="27" t="s">
        <v>4</v>
      </c>
      <c r="S6" s="27">
        <v>2009</v>
      </c>
      <c r="T6" s="27" t="s">
        <v>22</v>
      </c>
      <c r="U6" s="27" t="s">
        <v>28</v>
      </c>
      <c r="V6" s="27" t="s">
        <v>26</v>
      </c>
      <c r="W6" s="67">
        <f>X6/Výpočty!$B$1*1000</f>
        <v>63.272727272727273</v>
      </c>
      <c r="X6" s="151">
        <v>1.74</v>
      </c>
      <c r="Y6" s="19">
        <f>Výpočty!$B$2*W6</f>
        <v>18.981818181818181</v>
      </c>
      <c r="Z6" s="19">
        <f>Výpočty!$B$2*X6</f>
        <v>0.52200000000000002</v>
      </c>
      <c r="AA6" s="19">
        <f>W6-Y6</f>
        <v>44.290909090909096</v>
      </c>
      <c r="AB6" s="19">
        <f>X6-Z6</f>
        <v>1.218</v>
      </c>
      <c r="AC6" s="19">
        <v>0</v>
      </c>
      <c r="AD6" s="19">
        <v>0</v>
      </c>
      <c r="AE6" s="19">
        <v>0</v>
      </c>
      <c r="AF6" s="19">
        <v>0</v>
      </c>
      <c r="AG6" s="52" t="s">
        <v>294</v>
      </c>
    </row>
    <row r="7" spans="2:33" ht="45.75" thickBot="1" x14ac:dyDescent="0.3">
      <c r="B7" s="6" t="s">
        <v>18</v>
      </c>
      <c r="C7" s="10" t="s">
        <v>13</v>
      </c>
      <c r="D7" s="41" t="s">
        <v>6</v>
      </c>
      <c r="E7" s="42" t="s">
        <v>14</v>
      </c>
      <c r="F7" s="42" t="s">
        <v>286</v>
      </c>
      <c r="G7" s="43" t="s">
        <v>308</v>
      </c>
      <c r="H7" s="81" t="s">
        <v>318</v>
      </c>
      <c r="I7" s="23"/>
      <c r="J7" s="23"/>
      <c r="K7" s="24"/>
      <c r="L7" s="40"/>
      <c r="M7" s="81" t="s">
        <v>318</v>
      </c>
      <c r="N7" s="37" t="s">
        <v>319</v>
      </c>
      <c r="O7" s="27" t="s">
        <v>20</v>
      </c>
      <c r="P7" s="27" t="s">
        <v>24</v>
      </c>
      <c r="Q7" s="27" t="s">
        <v>27</v>
      </c>
      <c r="R7" s="27" t="s">
        <v>26</v>
      </c>
      <c r="S7" s="27" t="s">
        <v>26</v>
      </c>
      <c r="T7" s="27" t="s">
        <v>27</v>
      </c>
      <c r="U7" s="27" t="s">
        <v>27</v>
      </c>
      <c r="V7" s="27" t="s">
        <v>29</v>
      </c>
      <c r="W7" s="67">
        <f>X7/Výpočty!$B$1*1000</f>
        <v>200.36363636363635</v>
      </c>
      <c r="X7" s="151">
        <v>5.51</v>
      </c>
      <c r="Y7" s="19">
        <f>Výpočty!$B$2*W7</f>
        <v>60.109090909090902</v>
      </c>
      <c r="Z7" s="19">
        <f>Výpočty!$B$2*X7</f>
        <v>1.6529999999999998</v>
      </c>
      <c r="AA7" s="19">
        <v>0</v>
      </c>
      <c r="AB7" s="21">
        <v>0</v>
      </c>
      <c r="AC7" s="19">
        <f>W7-Y7</f>
        <v>140.25454545454545</v>
      </c>
      <c r="AD7" s="19">
        <f>X7-Z7</f>
        <v>3.8570000000000002</v>
      </c>
      <c r="AE7" s="19">
        <v>0</v>
      </c>
      <c r="AF7" s="19">
        <v>0</v>
      </c>
      <c r="AG7" s="52" t="s">
        <v>294</v>
      </c>
    </row>
    <row r="8" spans="2:33" ht="30.75" thickBot="1" x14ac:dyDescent="0.3">
      <c r="B8" s="11" t="s">
        <v>19</v>
      </c>
      <c r="C8" s="12" t="s">
        <v>15</v>
      </c>
      <c r="D8" s="53" t="s">
        <v>6</v>
      </c>
      <c r="E8" s="54" t="s">
        <v>16</v>
      </c>
      <c r="F8" s="54" t="s">
        <v>287</v>
      </c>
      <c r="G8" s="55" t="s">
        <v>308</v>
      </c>
      <c r="H8" s="81" t="s">
        <v>318</v>
      </c>
      <c r="I8" s="25"/>
      <c r="J8" s="25"/>
      <c r="K8" s="25"/>
      <c r="L8" s="56"/>
      <c r="M8" s="81" t="s">
        <v>318</v>
      </c>
      <c r="N8" s="37" t="s">
        <v>319</v>
      </c>
      <c r="O8" s="28" t="s">
        <v>20</v>
      </c>
      <c r="P8" s="28" t="s">
        <v>25</v>
      </c>
      <c r="Q8" s="28" t="s">
        <v>27</v>
      </c>
      <c r="R8" s="28" t="s">
        <v>26</v>
      </c>
      <c r="S8" s="28" t="s">
        <v>26</v>
      </c>
      <c r="T8" s="28" t="s">
        <v>27</v>
      </c>
      <c r="U8" s="28" t="s">
        <v>27</v>
      </c>
      <c r="V8" s="28" t="s">
        <v>29</v>
      </c>
      <c r="W8" s="71">
        <f>X8/Výpočty!$B$1*1000</f>
        <v>192.0363636363636</v>
      </c>
      <c r="X8" s="168">
        <v>5.2809999999999997</v>
      </c>
      <c r="Y8" s="20">
        <f>Výpočty!$B$2*W8</f>
        <v>57.610909090909075</v>
      </c>
      <c r="Z8" s="20">
        <f>Výpočty!$B$2*X8</f>
        <v>1.5842999999999998</v>
      </c>
      <c r="AA8" s="22">
        <v>0</v>
      </c>
      <c r="AB8" s="22">
        <v>0</v>
      </c>
      <c r="AC8" s="20">
        <f>W8-Y8</f>
        <v>134.42545454545453</v>
      </c>
      <c r="AD8" s="20">
        <f>X8-Z8</f>
        <v>3.6966999999999999</v>
      </c>
      <c r="AE8" s="20">
        <v>0</v>
      </c>
      <c r="AF8" s="20">
        <v>0</v>
      </c>
      <c r="AG8" s="57" t="s">
        <v>294</v>
      </c>
    </row>
    <row r="9" spans="2:33" ht="105.75" thickBot="1" x14ac:dyDescent="0.3">
      <c r="B9" s="35" t="s">
        <v>30</v>
      </c>
      <c r="C9" s="36" t="s">
        <v>31</v>
      </c>
      <c r="D9" s="60"/>
      <c r="E9" s="61" t="s">
        <v>32</v>
      </c>
      <c r="F9" s="61" t="s">
        <v>389</v>
      </c>
      <c r="G9" s="38"/>
      <c r="H9" s="38"/>
      <c r="I9" s="74"/>
      <c r="J9" s="62"/>
      <c r="K9" s="75"/>
      <c r="L9" s="81" t="s">
        <v>318</v>
      </c>
      <c r="M9" s="81" t="s">
        <v>318</v>
      </c>
      <c r="N9" s="37" t="s">
        <v>319</v>
      </c>
      <c r="O9" s="37" t="s">
        <v>107</v>
      </c>
      <c r="P9" s="63"/>
      <c r="Q9" s="63"/>
      <c r="R9" s="63"/>
      <c r="S9" s="38"/>
      <c r="T9" s="38"/>
      <c r="U9" s="38"/>
      <c r="V9" s="38"/>
      <c r="W9" s="64">
        <f>X9/Výpočty!$B$1*1000</f>
        <v>758.90909090909099</v>
      </c>
      <c r="X9" s="65">
        <f>SUM(X10:X15)</f>
        <v>20.87</v>
      </c>
      <c r="Y9" s="38"/>
      <c r="Z9" s="38"/>
      <c r="AA9" s="39"/>
      <c r="AB9" s="39"/>
      <c r="AC9" s="39"/>
      <c r="AD9" s="39"/>
      <c r="AE9" s="39"/>
      <c r="AF9" s="39"/>
      <c r="AG9" s="127" t="s">
        <v>429</v>
      </c>
    </row>
    <row r="10" spans="2:33" ht="75.75" thickBot="1" x14ac:dyDescent="0.3">
      <c r="B10" s="6"/>
      <c r="C10" s="10" t="s">
        <v>33</v>
      </c>
      <c r="D10" s="41" t="s">
        <v>6</v>
      </c>
      <c r="E10" s="42" t="s">
        <v>39</v>
      </c>
      <c r="F10" s="42" t="s">
        <v>390</v>
      </c>
      <c r="G10" s="43" t="s">
        <v>308</v>
      </c>
      <c r="H10" s="81" t="s">
        <v>318</v>
      </c>
      <c r="I10" s="23"/>
      <c r="J10" s="23"/>
      <c r="K10" s="23"/>
      <c r="L10" s="40"/>
      <c r="M10" s="81" t="s">
        <v>318</v>
      </c>
      <c r="N10" s="37" t="s">
        <v>319</v>
      </c>
      <c r="O10" s="27" t="s">
        <v>21</v>
      </c>
      <c r="P10" s="27" t="s">
        <v>23</v>
      </c>
      <c r="Q10" s="27" t="s">
        <v>28</v>
      </c>
      <c r="R10" s="27" t="s">
        <v>4</v>
      </c>
      <c r="S10" s="27" t="s">
        <v>24</v>
      </c>
      <c r="T10" s="27" t="s">
        <v>106</v>
      </c>
      <c r="U10" s="27" t="s">
        <v>106</v>
      </c>
      <c r="V10" s="27" t="s">
        <v>27</v>
      </c>
      <c r="W10" s="7">
        <f>X10/Výpočty!$B$1*1000</f>
        <v>40</v>
      </c>
      <c r="X10" s="19">
        <v>1.1000000000000001</v>
      </c>
      <c r="Y10" s="19">
        <f>Výpočty!$B$2*W10</f>
        <v>12</v>
      </c>
      <c r="Z10" s="19">
        <f>Výpočty!$B$2*X10</f>
        <v>0.33</v>
      </c>
      <c r="AA10" s="19">
        <f>(W10-Y10)*0.2727</f>
        <v>7.6356000000000002</v>
      </c>
      <c r="AB10" s="19">
        <f>(X10-Z10)*0.2727</f>
        <v>0.209979</v>
      </c>
      <c r="AC10" s="19">
        <f>(W10-Y10)*0.7273</f>
        <v>20.3644</v>
      </c>
      <c r="AD10" s="19">
        <f>(X10-Z10)*0.7273</f>
        <v>0.56002099999999999</v>
      </c>
      <c r="AE10" s="19">
        <v>0</v>
      </c>
      <c r="AF10" s="19">
        <v>0</v>
      </c>
      <c r="AG10" s="52" t="s">
        <v>370</v>
      </c>
    </row>
    <row r="11" spans="2:33" ht="120.75" thickBot="1" x14ac:dyDescent="0.3">
      <c r="B11" s="6" t="s">
        <v>43</v>
      </c>
      <c r="C11" s="10" t="s">
        <v>34</v>
      </c>
      <c r="D11" s="41" t="s">
        <v>6</v>
      </c>
      <c r="E11" s="42" t="s">
        <v>132</v>
      </c>
      <c r="F11" s="42" t="s">
        <v>289</v>
      </c>
      <c r="G11" s="43" t="s">
        <v>308</v>
      </c>
      <c r="H11" s="81" t="s">
        <v>318</v>
      </c>
      <c r="I11" s="23"/>
      <c r="J11" s="23"/>
      <c r="K11" s="23"/>
      <c r="L11" s="40"/>
      <c r="M11" s="81" t="s">
        <v>318</v>
      </c>
      <c r="N11" s="37" t="s">
        <v>319</v>
      </c>
      <c r="O11" s="27" t="s">
        <v>107</v>
      </c>
      <c r="P11" s="27" t="s">
        <v>28</v>
      </c>
      <c r="Q11" s="27" t="s">
        <v>106</v>
      </c>
      <c r="R11" s="27" t="s">
        <v>106</v>
      </c>
      <c r="S11" s="27" t="s">
        <v>106</v>
      </c>
      <c r="T11" s="27" t="s">
        <v>26</v>
      </c>
      <c r="U11" s="27" t="s">
        <v>26</v>
      </c>
      <c r="V11" s="27" t="s">
        <v>108</v>
      </c>
      <c r="W11" s="7">
        <f>X11/Výpočty!$B$1*1000</f>
        <v>100.36363636363635</v>
      </c>
      <c r="X11" s="19">
        <v>2.76</v>
      </c>
      <c r="Y11" s="19">
        <f>Výpočty!$B$2*W11</f>
        <v>30.109090909090902</v>
      </c>
      <c r="Z11" s="19">
        <f>Výpočty!$B$2*X11</f>
        <v>0.82799999999999996</v>
      </c>
      <c r="AA11" s="19">
        <v>0</v>
      </c>
      <c r="AB11" s="19">
        <v>0</v>
      </c>
      <c r="AC11" s="65">
        <f>W11-Y11</f>
        <v>70.25454545454545</v>
      </c>
      <c r="AD11" s="65">
        <f>X11-Z11</f>
        <v>1.9319999999999999</v>
      </c>
      <c r="AE11" s="65">
        <v>0</v>
      </c>
      <c r="AF11" s="19">
        <v>0</v>
      </c>
      <c r="AG11" s="52" t="s">
        <v>371</v>
      </c>
    </row>
    <row r="12" spans="2:33" ht="15.75" thickBot="1" x14ac:dyDescent="0.3">
      <c r="B12" s="6" t="s">
        <v>40</v>
      </c>
      <c r="C12" s="10" t="s">
        <v>35</v>
      </c>
      <c r="D12" s="41" t="s">
        <v>6</v>
      </c>
      <c r="E12" s="42" t="s">
        <v>133</v>
      </c>
      <c r="F12" s="42" t="s">
        <v>291</v>
      </c>
      <c r="G12" s="43" t="s">
        <v>308</v>
      </c>
      <c r="H12" s="81" t="s">
        <v>318</v>
      </c>
      <c r="I12" s="23"/>
      <c r="J12" s="23"/>
      <c r="K12" s="23"/>
      <c r="L12" s="40"/>
      <c r="M12" s="81" t="s">
        <v>318</v>
      </c>
      <c r="N12" s="37" t="s">
        <v>319</v>
      </c>
      <c r="O12" s="27" t="s">
        <v>107</v>
      </c>
      <c r="P12" s="27" t="s">
        <v>28</v>
      </c>
      <c r="Q12" s="27" t="s">
        <v>26</v>
      </c>
      <c r="R12" s="27" t="s">
        <v>106</v>
      </c>
      <c r="S12" s="27" t="s">
        <v>106</v>
      </c>
      <c r="T12" s="27" t="s">
        <v>26</v>
      </c>
      <c r="U12" s="27" t="s">
        <v>26</v>
      </c>
      <c r="V12" s="27" t="s">
        <v>108</v>
      </c>
      <c r="W12" s="7">
        <f>X12/Výpočty!$B$1*1000</f>
        <v>82.909090909090907</v>
      </c>
      <c r="X12" s="19">
        <v>2.2799999999999998</v>
      </c>
      <c r="Y12" s="19">
        <f>Výpočty!$B$2*W12</f>
        <v>24.872727272727271</v>
      </c>
      <c r="Z12" s="19">
        <f>Výpočty!$B$2*X12</f>
        <v>0.68399999999999994</v>
      </c>
      <c r="AA12" s="19">
        <v>0</v>
      </c>
      <c r="AB12" s="19">
        <v>0</v>
      </c>
      <c r="AC12" s="19">
        <f>W12-Y12</f>
        <v>58.036363636363632</v>
      </c>
      <c r="AD12" s="19">
        <f>X12-Z12</f>
        <v>1.5959999999999999</v>
      </c>
      <c r="AE12" s="19">
        <v>0</v>
      </c>
      <c r="AF12" s="19">
        <v>0</v>
      </c>
      <c r="AG12" s="52" t="s">
        <v>294</v>
      </c>
    </row>
    <row r="13" spans="2:33" ht="67.5" customHeight="1" thickBot="1" x14ac:dyDescent="0.3">
      <c r="B13" s="6" t="s">
        <v>281</v>
      </c>
      <c r="C13" s="10" t="s">
        <v>36</v>
      </c>
      <c r="D13" s="41" t="s">
        <v>6</v>
      </c>
      <c r="E13" s="42" t="s">
        <v>133</v>
      </c>
      <c r="F13" s="42" t="s">
        <v>291</v>
      </c>
      <c r="G13" s="43" t="s">
        <v>308</v>
      </c>
      <c r="H13" s="81" t="s">
        <v>318</v>
      </c>
      <c r="I13" s="23"/>
      <c r="J13" s="23"/>
      <c r="K13" s="23"/>
      <c r="L13" s="40"/>
      <c r="M13" s="81" t="s">
        <v>318</v>
      </c>
      <c r="N13" s="37" t="s">
        <v>319</v>
      </c>
      <c r="O13" s="27" t="s">
        <v>107</v>
      </c>
      <c r="P13" s="27" t="s">
        <v>25</v>
      </c>
      <c r="Q13" s="27" t="s">
        <v>106</v>
      </c>
      <c r="R13" s="27" t="s">
        <v>106</v>
      </c>
      <c r="S13" s="27" t="s">
        <v>24</v>
      </c>
      <c r="T13" s="27" t="s">
        <v>106</v>
      </c>
      <c r="U13" s="27" t="s">
        <v>106</v>
      </c>
      <c r="V13" s="27" t="s">
        <v>27</v>
      </c>
      <c r="W13" s="7">
        <f>X13/Výpočty!$B$1*1000</f>
        <v>41.454545454545453</v>
      </c>
      <c r="X13" s="19">
        <v>1.1399999999999999</v>
      </c>
      <c r="Y13" s="19">
        <f>Výpočty!$B$2*W13</f>
        <v>12.436363636363636</v>
      </c>
      <c r="Z13" s="19">
        <f>Výpočty!$B$2*X13</f>
        <v>0.34199999999999997</v>
      </c>
      <c r="AA13" s="19">
        <f>(W13-Y13)*0.241</f>
        <v>6.9933818181818177</v>
      </c>
      <c r="AB13" s="19">
        <f>(X13-Z13)*0.241</f>
        <v>0.19231799999999999</v>
      </c>
      <c r="AC13" s="19">
        <f>(W13-Y13)*0.759</f>
        <v>22.024799999999999</v>
      </c>
      <c r="AD13" s="19">
        <f>(X13-Z13)*0.759</f>
        <v>0.60568199999999994</v>
      </c>
      <c r="AE13" s="19">
        <v>0</v>
      </c>
      <c r="AF13" s="19">
        <v>0</v>
      </c>
      <c r="AG13" s="52" t="s">
        <v>370</v>
      </c>
    </row>
    <row r="14" spans="2:33" ht="90.75" thickBot="1" x14ac:dyDescent="0.3">
      <c r="B14" s="6" t="s">
        <v>41</v>
      </c>
      <c r="C14" s="95" t="s">
        <v>37</v>
      </c>
      <c r="D14" s="41" t="s">
        <v>6</v>
      </c>
      <c r="E14" s="42" t="s">
        <v>133</v>
      </c>
      <c r="F14" s="42" t="s">
        <v>291</v>
      </c>
      <c r="G14" s="43" t="s">
        <v>308</v>
      </c>
      <c r="H14" s="81" t="s">
        <v>318</v>
      </c>
      <c r="I14" s="23"/>
      <c r="J14" s="23"/>
      <c r="K14" s="24"/>
      <c r="L14" s="40"/>
      <c r="M14" s="81" t="s">
        <v>318</v>
      </c>
      <c r="N14" s="37" t="s">
        <v>319</v>
      </c>
      <c r="O14" s="27" t="s">
        <v>107</v>
      </c>
      <c r="P14" s="27" t="s">
        <v>25</v>
      </c>
      <c r="Q14" s="27" t="s">
        <v>114</v>
      </c>
      <c r="R14" s="27" t="s">
        <v>114</v>
      </c>
      <c r="S14" s="27" t="s">
        <v>27</v>
      </c>
      <c r="T14" s="27" t="s">
        <v>114</v>
      </c>
      <c r="U14" s="27" t="s">
        <v>114</v>
      </c>
      <c r="V14" s="27" t="s">
        <v>115</v>
      </c>
      <c r="W14" s="7">
        <f>X14/Výpočty!$B$1*1000</f>
        <v>246.90909090909091</v>
      </c>
      <c r="X14" s="19">
        <v>6.79</v>
      </c>
      <c r="Y14" s="19">
        <f>Výpočty!$B$2*W14</f>
        <v>74.072727272727263</v>
      </c>
      <c r="Z14" s="19">
        <f>Výpočty!$B$2*X14</f>
        <v>2.0369999999999999</v>
      </c>
      <c r="AA14" s="19">
        <v>0</v>
      </c>
      <c r="AB14" s="21">
        <v>0</v>
      </c>
      <c r="AC14" s="19">
        <f>W14-Y14</f>
        <v>172.83636363636364</v>
      </c>
      <c r="AD14" s="19">
        <f>X14-Z14</f>
        <v>4.7530000000000001</v>
      </c>
      <c r="AE14" s="19">
        <v>0</v>
      </c>
      <c r="AF14" s="19">
        <v>0</v>
      </c>
      <c r="AG14" s="226" t="s">
        <v>372</v>
      </c>
    </row>
    <row r="15" spans="2:33" ht="30.75" thickBot="1" x14ac:dyDescent="0.3">
      <c r="B15" s="31" t="s">
        <v>42</v>
      </c>
      <c r="C15" s="98" t="s">
        <v>38</v>
      </c>
      <c r="D15" s="99" t="s">
        <v>6</v>
      </c>
      <c r="E15" s="42" t="s">
        <v>133</v>
      </c>
      <c r="F15" s="88" t="s">
        <v>291</v>
      </c>
      <c r="G15" s="101" t="s">
        <v>308</v>
      </c>
      <c r="H15" s="81" t="s">
        <v>318</v>
      </c>
      <c r="I15" s="32"/>
      <c r="J15" s="32"/>
      <c r="K15" s="32"/>
      <c r="L15" s="72"/>
      <c r="M15" s="81" t="s">
        <v>318</v>
      </c>
      <c r="N15" s="37" t="s">
        <v>319</v>
      </c>
      <c r="O15" s="33" t="s">
        <v>107</v>
      </c>
      <c r="P15" s="33" t="s">
        <v>25</v>
      </c>
      <c r="Q15" s="33" t="s">
        <v>114</v>
      </c>
      <c r="R15" s="33" t="s">
        <v>114</v>
      </c>
      <c r="S15" s="33" t="s">
        <v>27</v>
      </c>
      <c r="T15" s="33" t="s">
        <v>114</v>
      </c>
      <c r="U15" s="33" t="s">
        <v>114</v>
      </c>
      <c r="V15" s="33" t="s">
        <v>115</v>
      </c>
      <c r="W15" s="73">
        <f>X15/Výpočty!$B$1*1000</f>
        <v>247.27272727272725</v>
      </c>
      <c r="X15" s="34">
        <v>6.8</v>
      </c>
      <c r="Y15" s="34">
        <f>Výpočty!$B$2*W15</f>
        <v>74.181818181818173</v>
      </c>
      <c r="Z15" s="34">
        <f>Výpočty!$B$2*X15</f>
        <v>2.04</v>
      </c>
      <c r="AA15" s="97">
        <v>0</v>
      </c>
      <c r="AB15" s="97">
        <v>0</v>
      </c>
      <c r="AC15" s="34">
        <f>W15-Y15</f>
        <v>173.09090909090907</v>
      </c>
      <c r="AD15" s="34">
        <f>X15-Z15</f>
        <v>4.76</v>
      </c>
      <c r="AE15" s="34">
        <v>0</v>
      </c>
      <c r="AF15" s="34">
        <v>0</v>
      </c>
      <c r="AG15" s="90" t="s">
        <v>294</v>
      </c>
    </row>
    <row r="16" spans="2:33" ht="96" customHeight="1" thickBot="1" x14ac:dyDescent="0.3">
      <c r="B16" s="13" t="s">
        <v>51</v>
      </c>
      <c r="C16" s="14" t="s">
        <v>52</v>
      </c>
      <c r="D16" s="45"/>
      <c r="E16" s="46" t="s">
        <v>226</v>
      </c>
      <c r="F16" s="46" t="s">
        <v>426</v>
      </c>
      <c r="G16" s="5"/>
      <c r="H16" s="5"/>
      <c r="I16" s="68"/>
      <c r="J16" s="47"/>
      <c r="K16" s="92"/>
      <c r="L16" s="81" t="s">
        <v>318</v>
      </c>
      <c r="M16" s="81" t="s">
        <v>318</v>
      </c>
      <c r="N16" s="37" t="s">
        <v>319</v>
      </c>
      <c r="O16" s="26" t="s">
        <v>112</v>
      </c>
      <c r="P16" s="48"/>
      <c r="Q16" s="48"/>
      <c r="R16" s="48"/>
      <c r="S16" s="5"/>
      <c r="T16" s="5"/>
      <c r="U16" s="5"/>
      <c r="V16" s="5"/>
      <c r="W16" s="49">
        <f>X16/Výpočty!$B$1*1000</f>
        <v>506.90909090909099</v>
      </c>
      <c r="X16" s="50">
        <f>X17+X18</f>
        <v>13.940000000000001</v>
      </c>
      <c r="Y16" s="5"/>
      <c r="Z16" s="5"/>
      <c r="AA16" s="15"/>
      <c r="AB16" s="15"/>
      <c r="AC16" s="15"/>
      <c r="AD16" s="15"/>
      <c r="AE16" s="15"/>
      <c r="AF16" s="15"/>
      <c r="AG16" s="126" t="s">
        <v>429</v>
      </c>
    </row>
    <row r="17" spans="2:33" ht="44.25" customHeight="1" thickBot="1" x14ac:dyDescent="0.3">
      <c r="B17" s="6" t="s">
        <v>53</v>
      </c>
      <c r="C17" s="10" t="s">
        <v>55</v>
      </c>
      <c r="D17" s="41" t="s">
        <v>6</v>
      </c>
      <c r="E17" s="42" t="s">
        <v>126</v>
      </c>
      <c r="F17" s="42" t="s">
        <v>290</v>
      </c>
      <c r="G17" s="43" t="s">
        <v>308</v>
      </c>
      <c r="H17" s="81" t="s">
        <v>318</v>
      </c>
      <c r="I17" s="23"/>
      <c r="J17" s="23"/>
      <c r="K17" s="32"/>
      <c r="L17" s="40"/>
      <c r="M17" s="81" t="s">
        <v>318</v>
      </c>
      <c r="N17" s="37" t="s">
        <v>319</v>
      </c>
      <c r="O17" s="27" t="s">
        <v>110</v>
      </c>
      <c r="P17" s="27" t="s">
        <v>111</v>
      </c>
      <c r="Q17" s="27" t="s">
        <v>26</v>
      </c>
      <c r="R17" s="27" t="s">
        <v>106</v>
      </c>
      <c r="S17" s="27" t="s">
        <v>26</v>
      </c>
      <c r="T17" s="27" t="s">
        <v>27</v>
      </c>
      <c r="U17" s="27" t="s">
        <v>27</v>
      </c>
      <c r="V17" s="27" t="s">
        <v>108</v>
      </c>
      <c r="W17" s="7">
        <f>X17/Výpočty!$B$1*1000</f>
        <v>339.27272727272731</v>
      </c>
      <c r="X17" s="19">
        <v>9.33</v>
      </c>
      <c r="Y17" s="19">
        <f>Výpočty!$B$2*W17</f>
        <v>101.7818181818182</v>
      </c>
      <c r="Z17" s="19">
        <f>Výpočty!$B$2*X17</f>
        <v>2.7989999999999999</v>
      </c>
      <c r="AA17" s="19">
        <v>0</v>
      </c>
      <c r="AB17" s="19">
        <v>0</v>
      </c>
      <c r="AC17" s="34">
        <f>W17-Y17</f>
        <v>237.4909090909091</v>
      </c>
      <c r="AD17" s="34">
        <f>X17-Z17</f>
        <v>6.5310000000000006</v>
      </c>
      <c r="AE17" s="34">
        <v>0</v>
      </c>
      <c r="AF17" s="34">
        <v>0</v>
      </c>
      <c r="AG17" s="52" t="s">
        <v>294</v>
      </c>
    </row>
    <row r="18" spans="2:33" ht="35.25" customHeight="1" thickBot="1" x14ac:dyDescent="0.3">
      <c r="B18" s="11" t="s">
        <v>54</v>
      </c>
      <c r="C18" s="77" t="s">
        <v>56</v>
      </c>
      <c r="D18" s="78" t="s">
        <v>6</v>
      </c>
      <c r="E18" s="79" t="s">
        <v>126</v>
      </c>
      <c r="F18" s="42" t="s">
        <v>290</v>
      </c>
      <c r="G18" s="80" t="s">
        <v>308</v>
      </c>
      <c r="H18" s="81" t="s">
        <v>318</v>
      </c>
      <c r="I18" s="83"/>
      <c r="J18" s="83"/>
      <c r="K18" s="25"/>
      <c r="L18" s="56"/>
      <c r="M18" s="81" t="s">
        <v>318</v>
      </c>
      <c r="N18" s="37" t="s">
        <v>319</v>
      </c>
      <c r="O18" s="28" t="s">
        <v>112</v>
      </c>
      <c r="P18" s="28" t="s">
        <v>107</v>
      </c>
      <c r="Q18" s="28" t="s">
        <v>26</v>
      </c>
      <c r="R18" s="28" t="s">
        <v>106</v>
      </c>
      <c r="S18" s="28" t="s">
        <v>26</v>
      </c>
      <c r="T18" s="28" t="s">
        <v>27</v>
      </c>
      <c r="U18" s="28" t="s">
        <v>27</v>
      </c>
      <c r="V18" s="28" t="s">
        <v>108</v>
      </c>
      <c r="W18" s="8">
        <f>X18/Výpočty!$B$1*1000</f>
        <v>167.63636363636363</v>
      </c>
      <c r="X18" s="20">
        <v>4.6100000000000003</v>
      </c>
      <c r="Y18" s="20">
        <f>Výpočty!$B$2*W18</f>
        <v>50.290909090909089</v>
      </c>
      <c r="Z18" s="20">
        <f>Výpočty!$B$2*X18</f>
        <v>1.383</v>
      </c>
      <c r="AA18" s="20">
        <v>0</v>
      </c>
      <c r="AB18" s="22">
        <v>0</v>
      </c>
      <c r="AC18" s="20">
        <f>W18-Y18</f>
        <v>117.34545454545454</v>
      </c>
      <c r="AD18" s="20">
        <f>X18-Z18</f>
        <v>3.2270000000000003</v>
      </c>
      <c r="AE18" s="20">
        <v>0</v>
      </c>
      <c r="AF18" s="20">
        <v>0</v>
      </c>
      <c r="AG18" s="57" t="s">
        <v>294</v>
      </c>
    </row>
    <row r="19" spans="2:33" ht="75.75" thickBot="1" x14ac:dyDescent="0.3">
      <c r="B19" s="35" t="s">
        <v>57</v>
      </c>
      <c r="C19" s="36" t="s">
        <v>58</v>
      </c>
      <c r="D19" s="60"/>
      <c r="E19" s="61" t="s">
        <v>227</v>
      </c>
      <c r="F19" s="61" t="s">
        <v>391</v>
      </c>
      <c r="G19" s="38"/>
      <c r="H19" s="173"/>
      <c r="I19" s="74"/>
      <c r="J19" s="62"/>
      <c r="K19" s="91"/>
      <c r="L19" s="81" t="s">
        <v>318</v>
      </c>
      <c r="M19" s="81" t="s">
        <v>318</v>
      </c>
      <c r="N19" s="37" t="s">
        <v>319</v>
      </c>
      <c r="O19" s="37" t="s">
        <v>113</v>
      </c>
      <c r="P19" s="63"/>
      <c r="Q19" s="63"/>
      <c r="R19" s="63"/>
      <c r="S19" s="38"/>
      <c r="T19" s="38"/>
      <c r="U19" s="38"/>
      <c r="V19" s="38"/>
      <c r="W19" s="64">
        <f>X19/Výpočty!$B$1*1000</f>
        <v>525.81818181818176</v>
      </c>
      <c r="X19" s="65">
        <f>X20+X21+X22</f>
        <v>14.459999999999999</v>
      </c>
      <c r="Y19" s="38"/>
      <c r="Z19" s="38"/>
      <c r="AA19" s="39"/>
      <c r="AB19" s="39"/>
      <c r="AC19" s="39"/>
      <c r="AD19" s="39"/>
      <c r="AE19" s="39"/>
      <c r="AF19" s="39"/>
      <c r="AG19" s="127" t="s">
        <v>429</v>
      </c>
    </row>
    <row r="20" spans="2:33" ht="30.75" thickBot="1" x14ac:dyDescent="0.3">
      <c r="B20" s="6" t="s">
        <v>281</v>
      </c>
      <c r="C20" s="10" t="s">
        <v>59</v>
      </c>
      <c r="D20" s="41" t="s">
        <v>6</v>
      </c>
      <c r="E20" s="42" t="s">
        <v>9</v>
      </c>
      <c r="F20" s="42" t="s">
        <v>294</v>
      </c>
      <c r="G20" s="43" t="s">
        <v>308</v>
      </c>
      <c r="H20" s="81" t="s">
        <v>318</v>
      </c>
      <c r="I20" s="23"/>
      <c r="J20" s="23"/>
      <c r="K20" s="32"/>
      <c r="L20" s="40"/>
      <c r="M20" s="81" t="s">
        <v>318</v>
      </c>
      <c r="N20" s="37" t="s">
        <v>319</v>
      </c>
      <c r="O20" s="27" t="s">
        <v>113</v>
      </c>
      <c r="P20" s="27" t="s">
        <v>116</v>
      </c>
      <c r="Q20" s="27" t="s">
        <v>24</v>
      </c>
      <c r="R20" s="27" t="s">
        <v>28</v>
      </c>
      <c r="S20" s="27" t="s">
        <v>28</v>
      </c>
      <c r="T20" s="27" t="s">
        <v>26</v>
      </c>
      <c r="U20" s="27" t="s">
        <v>26</v>
      </c>
      <c r="V20" s="27" t="s">
        <v>108</v>
      </c>
      <c r="W20" s="7">
        <f>X20/Výpočty!$B$1*1000</f>
        <v>218.90909090909088</v>
      </c>
      <c r="X20" s="19">
        <v>6.02</v>
      </c>
      <c r="Y20" s="19">
        <f>Výpočty!$B$2*W20</f>
        <v>65.672727272727258</v>
      </c>
      <c r="Z20" s="19">
        <f>Výpočty!$B$2*X20</f>
        <v>1.8059999999999998</v>
      </c>
      <c r="AA20" s="19">
        <v>0</v>
      </c>
      <c r="AB20" s="19">
        <v>0</v>
      </c>
      <c r="AC20" s="19">
        <f t="shared" ref="AC20:AD22" si="0">W20-Y20</f>
        <v>153.23636363636362</v>
      </c>
      <c r="AD20" s="19">
        <f t="shared" si="0"/>
        <v>4.2139999999999995</v>
      </c>
      <c r="AE20" s="19">
        <v>0</v>
      </c>
      <c r="AF20" s="19">
        <v>0</v>
      </c>
      <c r="AG20" s="52" t="s">
        <v>430</v>
      </c>
    </row>
    <row r="21" spans="2:33" ht="60.75" thickBot="1" x14ac:dyDescent="0.3">
      <c r="B21" s="6" t="s">
        <v>61</v>
      </c>
      <c r="C21" s="10" t="s">
        <v>60</v>
      </c>
      <c r="D21" s="41" t="s">
        <v>6</v>
      </c>
      <c r="E21" s="42" t="s">
        <v>9</v>
      </c>
      <c r="F21" s="42" t="s">
        <v>294</v>
      </c>
      <c r="G21" s="43" t="s">
        <v>308</v>
      </c>
      <c r="H21" s="81" t="s">
        <v>318</v>
      </c>
      <c r="I21" s="23"/>
      <c r="J21" s="23"/>
      <c r="K21" s="32"/>
      <c r="L21" s="40"/>
      <c r="M21" s="81" t="s">
        <v>318</v>
      </c>
      <c r="N21" s="37" t="s">
        <v>319</v>
      </c>
      <c r="O21" s="27" t="s">
        <v>113</v>
      </c>
      <c r="P21" s="27" t="s">
        <v>20</v>
      </c>
      <c r="Q21" s="27" t="s">
        <v>27</v>
      </c>
      <c r="R21" s="27" t="s">
        <v>27</v>
      </c>
      <c r="S21" s="27" t="s">
        <v>27</v>
      </c>
      <c r="T21" s="27" t="s">
        <v>114</v>
      </c>
      <c r="U21" s="27" t="s">
        <v>114</v>
      </c>
      <c r="V21" s="27" t="s">
        <v>115</v>
      </c>
      <c r="W21" s="7">
        <f>X21/Výpočty!$B$1*1000</f>
        <v>306.90909090909093</v>
      </c>
      <c r="X21" s="19">
        <v>8.44</v>
      </c>
      <c r="Y21" s="19">
        <f>Výpočty!$B$2*W21</f>
        <v>92.072727272727278</v>
      </c>
      <c r="Z21" s="19">
        <f>Výpočty!$B$2*X21</f>
        <v>2.5319999999999996</v>
      </c>
      <c r="AA21" s="19">
        <v>0</v>
      </c>
      <c r="AB21" s="21">
        <v>0</v>
      </c>
      <c r="AC21" s="19">
        <f t="shared" si="0"/>
        <v>214.83636363636367</v>
      </c>
      <c r="AD21" s="19">
        <f t="shared" si="0"/>
        <v>5.9079999999999995</v>
      </c>
      <c r="AE21" s="19">
        <v>0</v>
      </c>
      <c r="AF21" s="19">
        <v>0</v>
      </c>
      <c r="AG21" s="52" t="s">
        <v>373</v>
      </c>
    </row>
    <row r="22" spans="2:33" ht="30.75" hidden="1" customHeight="1" thickBot="1" x14ac:dyDescent="0.3">
      <c r="B22" s="31"/>
      <c r="C22" s="98"/>
      <c r="D22" s="99" t="s">
        <v>6</v>
      </c>
      <c r="E22" s="100"/>
      <c r="F22" s="100"/>
      <c r="G22" s="101" t="s">
        <v>12</v>
      </c>
      <c r="H22" s="102" t="s">
        <v>6</v>
      </c>
      <c r="I22" s="32"/>
      <c r="J22" s="103"/>
      <c r="K22" s="32"/>
      <c r="L22" s="72"/>
      <c r="M22" s="81" t="s">
        <v>318</v>
      </c>
      <c r="N22" s="37" t="s">
        <v>319</v>
      </c>
      <c r="O22" s="33"/>
      <c r="P22" s="33"/>
      <c r="Q22" s="33"/>
      <c r="R22" s="33"/>
      <c r="S22" s="33"/>
      <c r="T22" s="33"/>
      <c r="U22" s="33"/>
      <c r="V22" s="33"/>
      <c r="W22" s="73">
        <f>X22/Výpočty!$B$1*1000</f>
        <v>0</v>
      </c>
      <c r="X22" s="34"/>
      <c r="Y22" s="34">
        <f>Výpočty!$B$2*W22</f>
        <v>0</v>
      </c>
      <c r="Z22" s="34">
        <f>Výpočty!$B$2*X22</f>
        <v>0</v>
      </c>
      <c r="AA22" s="97">
        <v>0</v>
      </c>
      <c r="AB22" s="97">
        <v>0</v>
      </c>
      <c r="AC22" s="34">
        <f t="shared" si="0"/>
        <v>0</v>
      </c>
      <c r="AD22" s="34">
        <f t="shared" si="0"/>
        <v>0</v>
      </c>
      <c r="AE22" s="34">
        <v>0</v>
      </c>
      <c r="AF22" s="34">
        <v>0</v>
      </c>
      <c r="AG22" s="90" t="s">
        <v>9</v>
      </c>
    </row>
    <row r="23" spans="2:33" ht="60.75" thickBot="1" x14ac:dyDescent="0.3">
      <c r="B23" s="13" t="s">
        <v>44</v>
      </c>
      <c r="C23" s="14" t="s">
        <v>45</v>
      </c>
      <c r="D23" s="45"/>
      <c r="E23" s="46" t="s">
        <v>228</v>
      </c>
      <c r="F23" s="46" t="s">
        <v>420</v>
      </c>
      <c r="G23" s="5"/>
      <c r="H23" s="5"/>
      <c r="I23" s="68"/>
      <c r="J23" s="47"/>
      <c r="K23" s="92"/>
      <c r="L23" s="81" t="s">
        <v>318</v>
      </c>
      <c r="M23" s="81" t="s">
        <v>318</v>
      </c>
      <c r="N23" s="37" t="s">
        <v>319</v>
      </c>
      <c r="O23" s="26" t="s">
        <v>23</v>
      </c>
      <c r="P23" s="48"/>
      <c r="Q23" s="48"/>
      <c r="R23" s="48"/>
      <c r="S23" s="5"/>
      <c r="T23" s="5"/>
      <c r="U23" s="5"/>
      <c r="V23" s="5"/>
      <c r="W23" s="49">
        <f>X23/Výpočty!$B$1*1000</f>
        <v>360.76363636363635</v>
      </c>
      <c r="X23" s="50">
        <f>X24+X25</f>
        <v>9.9209999999999994</v>
      </c>
      <c r="Y23" s="5"/>
      <c r="Z23" s="5"/>
      <c r="AA23" s="15"/>
      <c r="AB23" s="15"/>
      <c r="AC23" s="15"/>
      <c r="AD23" s="15"/>
      <c r="AE23" s="15"/>
      <c r="AF23" s="15"/>
      <c r="AG23" s="51" t="s">
        <v>374</v>
      </c>
    </row>
    <row r="24" spans="2:33" ht="30.75" thickBot="1" x14ac:dyDescent="0.3">
      <c r="B24" s="6" t="s">
        <v>46</v>
      </c>
      <c r="C24" s="10" t="s">
        <v>47</v>
      </c>
      <c r="D24" s="41" t="s">
        <v>6</v>
      </c>
      <c r="E24" s="42" t="s">
        <v>125</v>
      </c>
      <c r="F24" s="42" t="s">
        <v>292</v>
      </c>
      <c r="G24" s="43" t="s">
        <v>308</v>
      </c>
      <c r="H24" s="81" t="s">
        <v>318</v>
      </c>
      <c r="I24" s="23"/>
      <c r="J24" s="23"/>
      <c r="K24" s="32"/>
      <c r="L24" s="40"/>
      <c r="M24" s="81" t="s">
        <v>318</v>
      </c>
      <c r="N24" s="37" t="s">
        <v>319</v>
      </c>
      <c r="O24" s="27" t="s">
        <v>117</v>
      </c>
      <c r="P24" s="27" t="s">
        <v>23</v>
      </c>
      <c r="Q24" s="27" t="s">
        <v>24</v>
      </c>
      <c r="R24" s="27" t="s">
        <v>106</v>
      </c>
      <c r="S24" s="27" t="s">
        <v>106</v>
      </c>
      <c r="T24" s="27" t="s">
        <v>26</v>
      </c>
      <c r="U24" s="27" t="s">
        <v>26</v>
      </c>
      <c r="V24" s="27" t="s">
        <v>114</v>
      </c>
      <c r="W24" s="7">
        <f>X24/Výpočty!$B$1*1000</f>
        <v>40.036363636363632</v>
      </c>
      <c r="X24" s="19">
        <v>1.101</v>
      </c>
      <c r="Y24" s="19">
        <f>Výpočty!$B$2*W24</f>
        <v>12.01090909090909</v>
      </c>
      <c r="Z24" s="19">
        <f>Výpočty!$B$2*X24</f>
        <v>0.33029999999999998</v>
      </c>
      <c r="AA24" s="19">
        <f>W24-Y24</f>
        <v>28.025454545454544</v>
      </c>
      <c r="AB24" s="19">
        <f>X24-Z24</f>
        <v>0.77069999999999994</v>
      </c>
      <c r="AC24" s="19">
        <v>0</v>
      </c>
      <c r="AD24" s="19">
        <v>0</v>
      </c>
      <c r="AE24" s="19">
        <v>0</v>
      </c>
      <c r="AF24" s="19">
        <v>0</v>
      </c>
      <c r="AG24" s="52" t="s">
        <v>375</v>
      </c>
    </row>
    <row r="25" spans="2:33" ht="105.75" thickBot="1" x14ac:dyDescent="0.3">
      <c r="B25" s="31" t="s">
        <v>48</v>
      </c>
      <c r="C25" s="86" t="s">
        <v>49</v>
      </c>
      <c r="D25" s="87" t="s">
        <v>6</v>
      </c>
      <c r="E25" s="88" t="s">
        <v>126</v>
      </c>
      <c r="F25" s="42" t="s">
        <v>290</v>
      </c>
      <c r="G25" s="89" t="s">
        <v>308</v>
      </c>
      <c r="H25" s="81" t="s">
        <v>318</v>
      </c>
      <c r="I25" s="82"/>
      <c r="J25" s="96"/>
      <c r="K25" s="32"/>
      <c r="L25" s="72"/>
      <c r="M25" s="81" t="s">
        <v>318</v>
      </c>
      <c r="N25" s="37" t="s">
        <v>319</v>
      </c>
      <c r="O25" s="33" t="s">
        <v>23</v>
      </c>
      <c r="P25" s="33" t="s">
        <v>106</v>
      </c>
      <c r="Q25" s="33" t="s">
        <v>114</v>
      </c>
      <c r="R25" s="33" t="s">
        <v>114</v>
      </c>
      <c r="S25" s="33" t="s">
        <v>114</v>
      </c>
      <c r="T25" s="33" t="s">
        <v>29</v>
      </c>
      <c r="U25" s="33" t="s">
        <v>29</v>
      </c>
      <c r="V25" s="33" t="s">
        <v>115</v>
      </c>
      <c r="W25" s="73">
        <f>X25/Výpočty!$B$1*1000</f>
        <v>320.72727272727275</v>
      </c>
      <c r="X25" s="34">
        <v>8.82</v>
      </c>
      <c r="Y25" s="34">
        <v>321</v>
      </c>
      <c r="Z25" s="34">
        <v>8.82</v>
      </c>
      <c r="AA25" s="34">
        <v>0</v>
      </c>
      <c r="AB25" s="97">
        <v>0</v>
      </c>
      <c r="AC25" s="34">
        <v>0</v>
      </c>
      <c r="AD25" s="34">
        <v>0</v>
      </c>
      <c r="AE25" s="34">
        <v>0</v>
      </c>
      <c r="AF25" s="34">
        <v>0</v>
      </c>
      <c r="AG25" s="90" t="s">
        <v>376</v>
      </c>
    </row>
    <row r="26" spans="2:33" ht="75.75" thickBot="1" x14ac:dyDescent="0.3">
      <c r="B26" s="13" t="s">
        <v>50</v>
      </c>
      <c r="C26" s="14" t="s">
        <v>62</v>
      </c>
      <c r="D26" s="45"/>
      <c r="E26" s="46" t="s">
        <v>130</v>
      </c>
      <c r="F26" s="46" t="s">
        <v>392</v>
      </c>
      <c r="G26" s="5"/>
      <c r="H26" s="5"/>
      <c r="I26" s="68"/>
      <c r="J26" s="47"/>
      <c r="K26" s="92"/>
      <c r="L26" s="81" t="s">
        <v>318</v>
      </c>
      <c r="M26" s="81" t="s">
        <v>318</v>
      </c>
      <c r="N26" s="37" t="s">
        <v>319</v>
      </c>
      <c r="O26" s="26" t="s">
        <v>111</v>
      </c>
      <c r="P26" s="48"/>
      <c r="Q26" s="48"/>
      <c r="R26" s="48"/>
      <c r="S26" s="5"/>
      <c r="T26" s="5"/>
      <c r="U26" s="5"/>
      <c r="V26" s="5"/>
      <c r="W26" s="49">
        <f>X26/Výpočty!$B$1*1000</f>
        <v>132</v>
      </c>
      <c r="X26" s="50">
        <f>X27+X28</f>
        <v>3.63</v>
      </c>
      <c r="Y26" s="5"/>
      <c r="Z26" s="5"/>
      <c r="AA26" s="15"/>
      <c r="AB26" s="15"/>
      <c r="AC26" s="15"/>
      <c r="AD26" s="15"/>
      <c r="AE26" s="15"/>
      <c r="AF26" s="15"/>
      <c r="AG26" s="51" t="s">
        <v>377</v>
      </c>
    </row>
    <row r="27" spans="2:33" ht="45.75" thickBot="1" x14ac:dyDescent="0.3">
      <c r="B27" s="6" t="s">
        <v>281</v>
      </c>
      <c r="C27" s="10" t="s">
        <v>123</v>
      </c>
      <c r="D27" s="41" t="s">
        <v>6</v>
      </c>
      <c r="E27" s="42" t="s">
        <v>229</v>
      </c>
      <c r="F27" s="42" t="s">
        <v>295</v>
      </c>
      <c r="G27" s="43" t="s">
        <v>308</v>
      </c>
      <c r="H27" s="81" t="s">
        <v>318</v>
      </c>
      <c r="I27" s="23"/>
      <c r="J27" s="23"/>
      <c r="K27" s="32"/>
      <c r="L27" s="40"/>
      <c r="M27" s="81" t="s">
        <v>318</v>
      </c>
      <c r="N27" s="37" t="s">
        <v>319</v>
      </c>
      <c r="O27" s="27" t="s">
        <v>111</v>
      </c>
      <c r="P27" s="27" t="s">
        <v>20</v>
      </c>
      <c r="Q27" s="27" t="s">
        <v>118</v>
      </c>
      <c r="R27" s="109" t="s">
        <v>22</v>
      </c>
      <c r="S27" s="27" t="s">
        <v>119</v>
      </c>
      <c r="T27" s="27" t="s">
        <v>120</v>
      </c>
      <c r="U27" s="27" t="s">
        <v>106</v>
      </c>
      <c r="V27" s="27" t="s">
        <v>26</v>
      </c>
      <c r="W27" s="7">
        <f>X27/Výpočty!$B$1*1000</f>
        <v>63.272727272727273</v>
      </c>
      <c r="X27" s="19">
        <v>1.74</v>
      </c>
      <c r="Y27" s="19">
        <f>Výpočty!$B$2*W27</f>
        <v>18.981818181818181</v>
      </c>
      <c r="Z27" s="19">
        <f>Výpočty!$B$2*X27</f>
        <v>0.52200000000000002</v>
      </c>
      <c r="AA27" s="19">
        <f>W27-Y27</f>
        <v>44.290909090909096</v>
      </c>
      <c r="AB27" s="19">
        <f>X27-Z27</f>
        <v>1.218</v>
      </c>
      <c r="AC27" s="19">
        <v>0</v>
      </c>
      <c r="AD27" s="19">
        <v>0</v>
      </c>
      <c r="AE27" s="19">
        <v>0</v>
      </c>
      <c r="AF27" s="19">
        <v>0</v>
      </c>
      <c r="AG27" s="52" t="s">
        <v>378</v>
      </c>
    </row>
    <row r="28" spans="2:33" ht="45.75" thickBot="1" x14ac:dyDescent="0.3">
      <c r="B28" s="11" t="s">
        <v>63</v>
      </c>
      <c r="C28" s="77" t="s">
        <v>124</v>
      </c>
      <c r="D28" s="78" t="s">
        <v>6</v>
      </c>
      <c r="E28" s="79" t="s">
        <v>230</v>
      </c>
      <c r="F28" s="79" t="s">
        <v>296</v>
      </c>
      <c r="G28" s="80" t="s">
        <v>308</v>
      </c>
      <c r="H28" s="81" t="s">
        <v>318</v>
      </c>
      <c r="I28" s="83"/>
      <c r="J28" s="85"/>
      <c r="K28" s="25"/>
      <c r="L28" s="56"/>
      <c r="M28" s="81" t="s">
        <v>318</v>
      </c>
      <c r="N28" s="37" t="s">
        <v>319</v>
      </c>
      <c r="O28" s="28" t="s">
        <v>111</v>
      </c>
      <c r="P28" s="28" t="s">
        <v>116</v>
      </c>
      <c r="Q28" s="28" t="s">
        <v>114</v>
      </c>
      <c r="R28" s="129" t="s">
        <v>27</v>
      </c>
      <c r="S28" s="28" t="s">
        <v>114</v>
      </c>
      <c r="T28" s="28" t="s">
        <v>114</v>
      </c>
      <c r="U28" s="28" t="s">
        <v>114</v>
      </c>
      <c r="V28" s="28" t="s">
        <v>108</v>
      </c>
      <c r="W28" s="8">
        <f>X28/Výpočty!$B$1*1000</f>
        <v>68.72727272727272</v>
      </c>
      <c r="X28" s="20">
        <v>1.89</v>
      </c>
      <c r="Y28" s="20">
        <f>Výpočty!$B$2*W28</f>
        <v>20.618181818181814</v>
      </c>
      <c r="Z28" s="20">
        <f>Výpočty!$B$2*X28</f>
        <v>0.56699999999999995</v>
      </c>
      <c r="AA28" s="20">
        <v>0</v>
      </c>
      <c r="AB28" s="22">
        <v>0</v>
      </c>
      <c r="AC28" s="20">
        <f>W28-Y28</f>
        <v>48.109090909090909</v>
      </c>
      <c r="AD28" s="20">
        <f>X28-Z28</f>
        <v>1.323</v>
      </c>
      <c r="AE28" s="20">
        <v>0</v>
      </c>
      <c r="AF28" s="20">
        <v>0</v>
      </c>
      <c r="AG28" s="57" t="s">
        <v>429</v>
      </c>
    </row>
    <row r="29" spans="2:33" ht="90.75" thickBot="1" x14ac:dyDescent="0.3">
      <c r="B29" s="13" t="s">
        <v>64</v>
      </c>
      <c r="C29" s="14" t="s">
        <v>65</v>
      </c>
      <c r="D29" s="45"/>
      <c r="E29" s="46" t="s">
        <v>231</v>
      </c>
      <c r="F29" s="46" t="s">
        <v>393</v>
      </c>
      <c r="G29" s="5"/>
      <c r="H29" s="5"/>
      <c r="I29" s="68"/>
      <c r="J29" s="47"/>
      <c r="K29" s="92"/>
      <c r="L29" s="81" t="s">
        <v>318</v>
      </c>
      <c r="M29" s="81" t="s">
        <v>318</v>
      </c>
      <c r="N29" s="37" t="s">
        <v>319</v>
      </c>
      <c r="O29" s="26" t="s">
        <v>22</v>
      </c>
      <c r="P29" s="48"/>
      <c r="Q29" s="48"/>
      <c r="R29" s="48"/>
      <c r="S29" s="5"/>
      <c r="T29" s="5"/>
      <c r="U29" s="5"/>
      <c r="V29" s="5"/>
      <c r="W29" s="49">
        <f>X29/Výpočty!$B$1*1000</f>
        <v>191.27272727272725</v>
      </c>
      <c r="X29" s="50">
        <f>X30+X31</f>
        <v>5.26</v>
      </c>
      <c r="Y29" s="5"/>
      <c r="Z29" s="5"/>
      <c r="AA29" s="15"/>
      <c r="AB29" s="15"/>
      <c r="AC29" s="15"/>
      <c r="AD29" s="15"/>
      <c r="AE29" s="15"/>
      <c r="AF29" s="15"/>
      <c r="AG29" s="51"/>
    </row>
    <row r="30" spans="2:33" ht="105.75" thickBot="1" x14ac:dyDescent="0.3">
      <c r="B30" s="6" t="s">
        <v>66</v>
      </c>
      <c r="C30" s="10" t="s">
        <v>68</v>
      </c>
      <c r="D30" s="41" t="s">
        <v>6</v>
      </c>
      <c r="E30" s="42" t="s">
        <v>131</v>
      </c>
      <c r="F30" s="42" t="s">
        <v>297</v>
      </c>
      <c r="G30" s="43" t="s">
        <v>308</v>
      </c>
      <c r="H30" s="81" t="s">
        <v>318</v>
      </c>
      <c r="I30" s="23"/>
      <c r="J30" s="23"/>
      <c r="K30" s="32"/>
      <c r="L30" s="40"/>
      <c r="M30" s="81" t="s">
        <v>318</v>
      </c>
      <c r="N30" s="37" t="s">
        <v>319</v>
      </c>
      <c r="O30" s="27" t="s">
        <v>23</v>
      </c>
      <c r="P30" s="27" t="s">
        <v>116</v>
      </c>
      <c r="Q30" s="27" t="s">
        <v>26</v>
      </c>
      <c r="R30" s="27" t="s">
        <v>106</v>
      </c>
      <c r="S30" s="27" t="s">
        <v>26</v>
      </c>
      <c r="T30" s="27" t="s">
        <v>27</v>
      </c>
      <c r="U30" s="27" t="s">
        <v>27</v>
      </c>
      <c r="V30" s="27" t="s">
        <v>108</v>
      </c>
      <c r="W30" s="7">
        <f>X30/Výpočty!$B$1*1000</f>
        <v>178.54545454545456</v>
      </c>
      <c r="X30" s="19">
        <v>4.91</v>
      </c>
      <c r="Y30" s="19">
        <f>Výpočty!$B$2*W30</f>
        <v>53.56363636363637</v>
      </c>
      <c r="Z30" s="19">
        <f>Výpočty!$B$2*X30</f>
        <v>1.4730000000000001</v>
      </c>
      <c r="AA30" s="19">
        <v>0</v>
      </c>
      <c r="AB30" s="19">
        <v>0</v>
      </c>
      <c r="AC30" s="19">
        <f>W30-Y30</f>
        <v>124.9818181818182</v>
      </c>
      <c r="AD30" s="19">
        <f>X30-Z30</f>
        <v>3.4370000000000003</v>
      </c>
      <c r="AE30" s="19">
        <v>0</v>
      </c>
      <c r="AF30" s="19">
        <v>0</v>
      </c>
      <c r="AG30" s="52" t="s">
        <v>379</v>
      </c>
    </row>
    <row r="31" spans="2:33" ht="120.75" thickBot="1" x14ac:dyDescent="0.3">
      <c r="B31" s="11" t="s">
        <v>67</v>
      </c>
      <c r="C31" s="77" t="s">
        <v>69</v>
      </c>
      <c r="D31" s="78" t="s">
        <v>6</v>
      </c>
      <c r="E31" s="79" t="s">
        <v>232</v>
      </c>
      <c r="F31" s="79" t="s">
        <v>298</v>
      </c>
      <c r="G31" s="80" t="s">
        <v>308</v>
      </c>
      <c r="H31" s="81" t="s">
        <v>318</v>
      </c>
      <c r="I31" s="83"/>
      <c r="J31" s="83"/>
      <c r="K31" s="25"/>
      <c r="L31" s="56"/>
      <c r="M31" s="81" t="s">
        <v>318</v>
      </c>
      <c r="N31" s="37" t="s">
        <v>319</v>
      </c>
      <c r="O31" s="28" t="s">
        <v>22</v>
      </c>
      <c r="P31" s="28" t="s">
        <v>106</v>
      </c>
      <c r="Q31" s="28" t="s">
        <v>114</v>
      </c>
      <c r="R31" s="28" t="s">
        <v>114</v>
      </c>
      <c r="S31" s="28" t="s">
        <v>114</v>
      </c>
      <c r="T31" s="28" t="s">
        <v>114</v>
      </c>
      <c r="U31" s="28" t="s">
        <v>114</v>
      </c>
      <c r="V31" s="28" t="s">
        <v>29</v>
      </c>
      <c r="W31" s="8">
        <f>X31/Výpočty!$B$1*1000</f>
        <v>12.727272727272727</v>
      </c>
      <c r="X31" s="20">
        <v>0.35</v>
      </c>
      <c r="Y31" s="20">
        <v>13</v>
      </c>
      <c r="Z31" s="20">
        <v>0.35</v>
      </c>
      <c r="AA31" s="20">
        <v>0</v>
      </c>
      <c r="AB31" s="22">
        <v>0</v>
      </c>
      <c r="AC31" s="20">
        <v>0</v>
      </c>
      <c r="AD31" s="20">
        <v>0</v>
      </c>
      <c r="AE31" s="20">
        <v>0</v>
      </c>
      <c r="AF31" s="20">
        <v>0</v>
      </c>
      <c r="AG31" s="57" t="s">
        <v>380</v>
      </c>
    </row>
    <row r="32" spans="2:33" ht="123.75" customHeight="1" thickBot="1" x14ac:dyDescent="0.3">
      <c r="B32" s="13" t="s">
        <v>70</v>
      </c>
      <c r="C32" s="14" t="s">
        <v>71</v>
      </c>
      <c r="D32" s="45"/>
      <c r="E32" s="46" t="s">
        <v>233</v>
      </c>
      <c r="F32" s="46" t="s">
        <v>394</v>
      </c>
      <c r="G32" s="5"/>
      <c r="H32" s="5"/>
      <c r="I32" s="68"/>
      <c r="J32" s="47"/>
      <c r="K32" s="92"/>
      <c r="L32" s="26" t="s">
        <v>26</v>
      </c>
      <c r="M32" s="81" t="s">
        <v>318</v>
      </c>
      <c r="N32" s="37" t="s">
        <v>319</v>
      </c>
      <c r="O32" s="26" t="s">
        <v>107</v>
      </c>
      <c r="P32" s="48"/>
      <c r="Q32" s="48"/>
      <c r="R32" s="48"/>
      <c r="S32" s="5"/>
      <c r="T32" s="5"/>
      <c r="U32" s="5"/>
      <c r="V32" s="5"/>
      <c r="W32" s="49">
        <f>X32/Výpočty!$B$1*1000</f>
        <v>297.09090909090907</v>
      </c>
      <c r="X32" s="50">
        <f>X33</f>
        <v>8.17</v>
      </c>
      <c r="Y32" s="5"/>
      <c r="Z32" s="5"/>
      <c r="AA32" s="15"/>
      <c r="AB32" s="15"/>
      <c r="AC32" s="15"/>
      <c r="AD32" s="15"/>
      <c r="AE32" s="15"/>
      <c r="AF32" s="15"/>
      <c r="AG32" s="51" t="s">
        <v>381</v>
      </c>
    </row>
    <row r="33" spans="2:33" ht="45.75" thickBot="1" x14ac:dyDescent="0.3">
      <c r="B33" s="11" t="s">
        <v>72</v>
      </c>
      <c r="C33" s="12" t="s">
        <v>73</v>
      </c>
      <c r="D33" s="53" t="s">
        <v>6</v>
      </c>
      <c r="E33" s="79" t="s">
        <v>127</v>
      </c>
      <c r="F33" s="42" t="s">
        <v>293</v>
      </c>
      <c r="G33" s="55" t="s">
        <v>308</v>
      </c>
      <c r="H33" s="81" t="s">
        <v>318</v>
      </c>
      <c r="I33" s="25"/>
      <c r="J33" s="25"/>
      <c r="K33" s="25"/>
      <c r="L33" s="56"/>
      <c r="M33" s="81" t="s">
        <v>318</v>
      </c>
      <c r="N33" s="37" t="s">
        <v>319</v>
      </c>
      <c r="O33" s="28" t="s">
        <v>21</v>
      </c>
      <c r="P33" s="28" t="s">
        <v>23</v>
      </c>
      <c r="Q33" s="28" t="s">
        <v>26</v>
      </c>
      <c r="R33" s="28" t="s">
        <v>106</v>
      </c>
      <c r="S33" s="107" t="s">
        <v>119</v>
      </c>
      <c r="T33" s="107" t="s">
        <v>119</v>
      </c>
      <c r="U33" s="28" t="s">
        <v>27</v>
      </c>
      <c r="V33" s="28" t="s">
        <v>109</v>
      </c>
      <c r="W33" s="8">
        <f>X33/Výpočty!$B$1*1000</f>
        <v>297.09090909090907</v>
      </c>
      <c r="X33" s="20">
        <v>8.17</v>
      </c>
      <c r="Y33" s="20">
        <f>Výpočty!$B$2*W33</f>
        <v>89.127272727272711</v>
      </c>
      <c r="Z33" s="20">
        <f>Výpočty!$B$2*X33</f>
        <v>2.4510000000000001</v>
      </c>
      <c r="AA33" s="22">
        <v>0</v>
      </c>
      <c r="AB33" s="22">
        <v>0</v>
      </c>
      <c r="AC33" s="20">
        <f>W33-Y33</f>
        <v>207.96363636363634</v>
      </c>
      <c r="AD33" s="20">
        <f>X33-Z33</f>
        <v>5.7189999999999994</v>
      </c>
      <c r="AE33" s="20">
        <v>0</v>
      </c>
      <c r="AF33" s="20">
        <v>0</v>
      </c>
      <c r="AG33" s="57" t="s">
        <v>382</v>
      </c>
    </row>
    <row r="34" spans="2:33" ht="105.75" thickBot="1" x14ac:dyDescent="0.3">
      <c r="B34" s="35" t="s">
        <v>75</v>
      </c>
      <c r="C34" s="36" t="s">
        <v>74</v>
      </c>
      <c r="D34" s="60"/>
      <c r="E34" s="61" t="s">
        <v>234</v>
      </c>
      <c r="F34" s="61" t="s">
        <v>421</v>
      </c>
      <c r="G34" s="38"/>
      <c r="H34" s="38"/>
      <c r="I34" s="74"/>
      <c r="J34" s="62"/>
      <c r="K34" s="91"/>
      <c r="L34" s="81" t="s">
        <v>318</v>
      </c>
      <c r="M34" s="81" t="s">
        <v>318</v>
      </c>
      <c r="N34" s="37" t="s">
        <v>319</v>
      </c>
      <c r="O34" s="37" t="s">
        <v>107</v>
      </c>
      <c r="P34" s="63"/>
      <c r="Q34" s="63"/>
      <c r="R34" s="63"/>
      <c r="S34" s="38"/>
      <c r="T34" s="38"/>
      <c r="U34" s="38"/>
      <c r="V34" s="38"/>
      <c r="W34" s="64">
        <f>X34/Výpočty!$B$1*1000</f>
        <v>42.909090909090907</v>
      </c>
      <c r="X34" s="65">
        <f>X35</f>
        <v>1.18</v>
      </c>
      <c r="Y34" s="38"/>
      <c r="Z34" s="38"/>
      <c r="AA34" s="39"/>
      <c r="AB34" s="39"/>
      <c r="AC34" s="39"/>
      <c r="AD34" s="39"/>
      <c r="AE34" s="39"/>
      <c r="AF34" s="39"/>
      <c r="AG34" s="66" t="s">
        <v>383</v>
      </c>
    </row>
    <row r="35" spans="2:33" ht="60.75" thickBot="1" x14ac:dyDescent="0.3">
      <c r="B35" s="31" t="s">
        <v>76</v>
      </c>
      <c r="C35" s="86" t="s">
        <v>77</v>
      </c>
      <c r="D35" s="87" t="s">
        <v>6</v>
      </c>
      <c r="E35" s="88" t="s">
        <v>235</v>
      </c>
      <c r="F35" s="88" t="s">
        <v>422</v>
      </c>
      <c r="G35" s="89" t="s">
        <v>308</v>
      </c>
      <c r="H35" s="81" t="s">
        <v>318</v>
      </c>
      <c r="I35" s="82"/>
      <c r="J35" s="82"/>
      <c r="K35" s="32"/>
      <c r="L35" s="72"/>
      <c r="M35" s="81" t="s">
        <v>318</v>
      </c>
      <c r="N35" s="37" t="s">
        <v>319</v>
      </c>
      <c r="O35" s="33" t="s">
        <v>107</v>
      </c>
      <c r="P35" s="33" t="s">
        <v>25</v>
      </c>
      <c r="Q35" s="33" t="s">
        <v>26</v>
      </c>
      <c r="R35" s="108" t="s">
        <v>26</v>
      </c>
      <c r="S35" s="33" t="s">
        <v>26</v>
      </c>
      <c r="T35" s="33" t="s">
        <v>27</v>
      </c>
      <c r="U35" s="33" t="s">
        <v>27</v>
      </c>
      <c r="V35" s="33" t="s">
        <v>29</v>
      </c>
      <c r="W35" s="73">
        <f>X35/Výpočty!$B$1*1000</f>
        <v>42.909090909090907</v>
      </c>
      <c r="X35" s="34">
        <v>1.18</v>
      </c>
      <c r="Y35" s="34">
        <f>Výpočty!$B$2*W35</f>
        <v>12.872727272727271</v>
      </c>
      <c r="Z35" s="34">
        <f>Výpočty!$B$2*X35</f>
        <v>0.35399999999999998</v>
      </c>
      <c r="AA35" s="34">
        <v>0</v>
      </c>
      <c r="AB35" s="34">
        <v>0</v>
      </c>
      <c r="AC35" s="34">
        <f>W35-Y35</f>
        <v>30.036363636363635</v>
      </c>
      <c r="AD35" s="34">
        <f>X35-Z35</f>
        <v>0.82599999999999996</v>
      </c>
      <c r="AE35" s="34">
        <v>0</v>
      </c>
      <c r="AF35" s="34">
        <v>0</v>
      </c>
      <c r="AG35" s="90" t="s">
        <v>384</v>
      </c>
    </row>
    <row r="36" spans="2:33" ht="105.75" thickBot="1" x14ac:dyDescent="0.3">
      <c r="B36" s="13" t="s">
        <v>88</v>
      </c>
      <c r="C36" s="14" t="s">
        <v>89</v>
      </c>
      <c r="D36" s="45"/>
      <c r="E36" s="46" t="s">
        <v>236</v>
      </c>
      <c r="F36" s="46" t="s">
        <v>299</v>
      </c>
      <c r="G36" s="5"/>
      <c r="H36" s="5"/>
      <c r="I36" s="68"/>
      <c r="J36" s="47"/>
      <c r="K36" s="92"/>
      <c r="L36" s="81" t="s">
        <v>318</v>
      </c>
      <c r="M36" s="81" t="s">
        <v>318</v>
      </c>
      <c r="N36" s="37" t="s">
        <v>319</v>
      </c>
      <c r="O36" s="26" t="s">
        <v>111</v>
      </c>
      <c r="P36" s="48"/>
      <c r="Q36" s="48"/>
      <c r="R36" s="48"/>
      <c r="S36" s="5"/>
      <c r="T36" s="5"/>
      <c r="U36" s="5"/>
      <c r="V36" s="5"/>
      <c r="W36" s="49">
        <f>X36/Výpočty!$B$1*1000</f>
        <v>341.09090909090912</v>
      </c>
      <c r="X36" s="50">
        <f>X37</f>
        <v>9.3800000000000008</v>
      </c>
      <c r="Y36" s="5"/>
      <c r="Z36" s="5"/>
      <c r="AA36" s="15"/>
      <c r="AB36" s="15"/>
      <c r="AC36" s="15"/>
      <c r="AD36" s="15"/>
      <c r="AE36" s="15"/>
      <c r="AF36" s="15"/>
      <c r="AG36" s="93" t="s">
        <v>385</v>
      </c>
    </row>
    <row r="37" spans="2:33" ht="166.5" customHeight="1" thickBot="1" x14ac:dyDescent="0.3">
      <c r="B37" s="11" t="s">
        <v>90</v>
      </c>
      <c r="C37" s="77" t="s">
        <v>91</v>
      </c>
      <c r="D37" s="78" t="s">
        <v>6</v>
      </c>
      <c r="E37" s="79" t="s">
        <v>129</v>
      </c>
      <c r="F37" s="79" t="s">
        <v>395</v>
      </c>
      <c r="G37" s="80" t="s">
        <v>308</v>
      </c>
      <c r="H37" s="81" t="s">
        <v>318</v>
      </c>
      <c r="I37" s="83"/>
      <c r="J37" s="83"/>
      <c r="K37" s="25"/>
      <c r="L37" s="56"/>
      <c r="M37" s="81" t="s">
        <v>318</v>
      </c>
      <c r="N37" s="37" t="s">
        <v>319</v>
      </c>
      <c r="O37" s="28" t="s">
        <v>111</v>
      </c>
      <c r="P37" s="28" t="s">
        <v>26</v>
      </c>
      <c r="Q37" s="28" t="s">
        <v>29</v>
      </c>
      <c r="R37" s="28" t="s">
        <v>114</v>
      </c>
      <c r="S37" s="28" t="s">
        <v>29</v>
      </c>
      <c r="T37" s="28" t="s">
        <v>108</v>
      </c>
      <c r="U37" s="28" t="s">
        <v>108</v>
      </c>
      <c r="V37" s="28" t="s">
        <v>115</v>
      </c>
      <c r="W37" s="8">
        <f>X37/Výpočty!$B$1*1000</f>
        <v>341.09090909090912</v>
      </c>
      <c r="X37" s="20">
        <v>9.3800000000000008</v>
      </c>
      <c r="Y37" s="20">
        <v>341</v>
      </c>
      <c r="Z37" s="20">
        <v>9.3800000000000008</v>
      </c>
      <c r="AA37" s="20">
        <v>0</v>
      </c>
      <c r="AB37" s="20">
        <v>0</v>
      </c>
      <c r="AC37" s="20">
        <v>0</v>
      </c>
      <c r="AD37" s="20">
        <v>0</v>
      </c>
      <c r="AE37" s="20">
        <v>0</v>
      </c>
      <c r="AF37" s="20">
        <v>0</v>
      </c>
      <c r="AG37" s="57" t="s">
        <v>431</v>
      </c>
    </row>
    <row r="38" spans="2:33" ht="102.75" customHeight="1" thickBot="1" x14ac:dyDescent="0.3">
      <c r="B38" s="35" t="s">
        <v>92</v>
      </c>
      <c r="C38" s="36" t="s">
        <v>93</v>
      </c>
      <c r="D38" s="60"/>
      <c r="E38" s="61" t="s">
        <v>236</v>
      </c>
      <c r="F38" s="46" t="s">
        <v>299</v>
      </c>
      <c r="G38" s="38"/>
      <c r="H38" s="38"/>
      <c r="I38" s="74"/>
      <c r="J38" s="62"/>
      <c r="K38" s="91"/>
      <c r="L38" s="81" t="s">
        <v>318</v>
      </c>
      <c r="M38" s="81" t="s">
        <v>318</v>
      </c>
      <c r="N38" s="37" t="s">
        <v>319</v>
      </c>
      <c r="O38" s="37" t="s">
        <v>28</v>
      </c>
      <c r="P38" s="63"/>
      <c r="Q38" s="63"/>
      <c r="R38" s="63"/>
      <c r="S38" s="38"/>
      <c r="T38" s="38"/>
      <c r="U38" s="38"/>
      <c r="V38" s="38"/>
      <c r="W38" s="64">
        <f>X38/Výpočty!$B$1*1000</f>
        <v>64.36363636363636</v>
      </c>
      <c r="X38" s="65">
        <f>X39</f>
        <v>1.77</v>
      </c>
      <c r="Y38" s="38"/>
      <c r="Z38" s="38"/>
      <c r="AA38" s="39"/>
      <c r="AB38" s="39"/>
      <c r="AC38" s="39"/>
      <c r="AD38" s="39"/>
      <c r="AE38" s="39"/>
      <c r="AF38" s="39"/>
      <c r="AG38" s="93" t="s">
        <v>385</v>
      </c>
    </row>
    <row r="39" spans="2:33" ht="165.75" thickBot="1" x14ac:dyDescent="0.3">
      <c r="B39" s="31" t="s">
        <v>94</v>
      </c>
      <c r="C39" s="86" t="s">
        <v>95</v>
      </c>
      <c r="D39" s="87" t="s">
        <v>6</v>
      </c>
      <c r="E39" s="88" t="s">
        <v>128</v>
      </c>
      <c r="F39" s="88" t="s">
        <v>291</v>
      </c>
      <c r="G39" s="89" t="s">
        <v>308</v>
      </c>
      <c r="H39" s="81" t="s">
        <v>318</v>
      </c>
      <c r="I39" s="82"/>
      <c r="J39" s="82"/>
      <c r="K39" s="32"/>
      <c r="L39" s="72"/>
      <c r="M39" s="30" t="s">
        <v>318</v>
      </c>
      <c r="N39" s="37" t="s">
        <v>319</v>
      </c>
      <c r="O39" s="33" t="s">
        <v>28</v>
      </c>
      <c r="P39" s="33" t="s">
        <v>27</v>
      </c>
      <c r="Q39" s="33" t="s">
        <v>29</v>
      </c>
      <c r="R39" s="33" t="s">
        <v>29</v>
      </c>
      <c r="S39" s="33" t="s">
        <v>108</v>
      </c>
      <c r="T39" s="33" t="s">
        <v>108</v>
      </c>
      <c r="U39" s="33" t="s">
        <v>108</v>
      </c>
      <c r="V39" s="33" t="s">
        <v>115</v>
      </c>
      <c r="W39" s="73">
        <f>X39/Výpočty!$B$1*1000</f>
        <v>64.36363636363636</v>
      </c>
      <c r="X39" s="34">
        <v>1.77</v>
      </c>
      <c r="Y39" s="34">
        <v>64</v>
      </c>
      <c r="Z39" s="34">
        <v>1.77</v>
      </c>
      <c r="AA39" s="34">
        <v>0</v>
      </c>
      <c r="AB39" s="34">
        <f>X39-Z39</f>
        <v>0</v>
      </c>
      <c r="AC39" s="34">
        <v>0</v>
      </c>
      <c r="AD39" s="34">
        <v>0</v>
      </c>
      <c r="AE39" s="34">
        <v>0</v>
      </c>
      <c r="AF39" s="34">
        <v>0</v>
      </c>
      <c r="AG39" s="57" t="s">
        <v>431</v>
      </c>
    </row>
    <row r="40" spans="2:33" ht="60.75" thickBot="1" x14ac:dyDescent="0.3">
      <c r="B40" s="13" t="s">
        <v>96</v>
      </c>
      <c r="C40" s="14" t="s">
        <v>97</v>
      </c>
      <c r="D40" s="45"/>
      <c r="E40" s="46" t="s">
        <v>237</v>
      </c>
      <c r="F40" s="46" t="s">
        <v>300</v>
      </c>
      <c r="G40" s="5"/>
      <c r="H40" s="5"/>
      <c r="I40" s="68"/>
      <c r="J40" s="47"/>
      <c r="K40" s="92"/>
      <c r="L40" s="81" t="s">
        <v>318</v>
      </c>
      <c r="M40" s="81" t="s">
        <v>318</v>
      </c>
      <c r="N40" s="37" t="s">
        <v>319</v>
      </c>
      <c r="O40" s="26" t="s">
        <v>28</v>
      </c>
      <c r="P40" s="48"/>
      <c r="Q40" s="48"/>
      <c r="R40" s="48"/>
      <c r="S40" s="5"/>
      <c r="T40" s="5"/>
      <c r="U40" s="5"/>
      <c r="V40" s="5"/>
      <c r="W40" s="49">
        <f>X40/Výpočty!$B$1*1000</f>
        <v>360</v>
      </c>
      <c r="X40" s="50">
        <f>X41+X42+X44</f>
        <v>9.9</v>
      </c>
      <c r="Y40" s="5"/>
      <c r="Z40" s="5"/>
      <c r="AA40" s="15"/>
      <c r="AB40" s="15"/>
      <c r="AC40" s="15"/>
      <c r="AD40" s="15"/>
      <c r="AE40" s="15"/>
      <c r="AF40" s="15"/>
      <c r="AG40" s="93" t="s">
        <v>386</v>
      </c>
    </row>
    <row r="41" spans="2:33" ht="30.75" thickBot="1" x14ac:dyDescent="0.3">
      <c r="B41" s="6" t="s">
        <v>98</v>
      </c>
      <c r="C41" s="10" t="s">
        <v>101</v>
      </c>
      <c r="D41" s="41" t="s">
        <v>6</v>
      </c>
      <c r="E41" s="88" t="s">
        <v>238</v>
      </c>
      <c r="F41" s="88" t="s">
        <v>301</v>
      </c>
      <c r="G41" s="43" t="s">
        <v>308</v>
      </c>
      <c r="H41" s="81" t="s">
        <v>318</v>
      </c>
      <c r="I41" s="23"/>
      <c r="J41" s="23"/>
      <c r="K41" s="32"/>
      <c r="L41" s="40"/>
      <c r="M41" s="81" t="s">
        <v>318</v>
      </c>
      <c r="N41" s="37" t="s">
        <v>319</v>
      </c>
      <c r="O41" s="27" t="s">
        <v>28</v>
      </c>
      <c r="P41" s="27" t="s">
        <v>27</v>
      </c>
      <c r="Q41" s="27" t="s">
        <v>108</v>
      </c>
      <c r="R41" s="27" t="s">
        <v>29</v>
      </c>
      <c r="S41" s="27" t="s">
        <v>29</v>
      </c>
      <c r="T41" s="27" t="s">
        <v>108</v>
      </c>
      <c r="U41" s="27" t="s">
        <v>108</v>
      </c>
      <c r="V41" s="27" t="s">
        <v>121</v>
      </c>
      <c r="W41" s="7">
        <f>X41/Výpočty!$B$1*1000</f>
        <v>78.545454545454561</v>
      </c>
      <c r="X41" s="19">
        <v>2.16</v>
      </c>
      <c r="Y41" s="19">
        <f>Výpočty!$B$2*W41</f>
        <v>23.563636363636366</v>
      </c>
      <c r="Z41" s="19">
        <f>Výpočty!$B$2*X41</f>
        <v>0.64800000000000002</v>
      </c>
      <c r="AA41" s="19">
        <v>0</v>
      </c>
      <c r="AB41" s="19">
        <v>0</v>
      </c>
      <c r="AC41" s="19">
        <v>0</v>
      </c>
      <c r="AD41" s="19">
        <v>0</v>
      </c>
      <c r="AE41" s="19">
        <v>0</v>
      </c>
      <c r="AF41" s="19">
        <v>0</v>
      </c>
      <c r="AG41" s="94" t="s">
        <v>294</v>
      </c>
    </row>
    <row r="42" spans="2:33" ht="30.75" thickBot="1" x14ac:dyDescent="0.3">
      <c r="B42" s="6" t="s">
        <v>99</v>
      </c>
      <c r="C42" s="10" t="s">
        <v>100</v>
      </c>
      <c r="D42" s="41" t="s">
        <v>6</v>
      </c>
      <c r="E42" s="88" t="s">
        <v>238</v>
      </c>
      <c r="F42" s="88" t="s">
        <v>302</v>
      </c>
      <c r="G42" s="43" t="s">
        <v>308</v>
      </c>
      <c r="H42" s="81" t="s">
        <v>318</v>
      </c>
      <c r="I42" s="23"/>
      <c r="J42" s="23"/>
      <c r="K42" s="32"/>
      <c r="L42" s="40"/>
      <c r="M42" s="81" t="s">
        <v>318</v>
      </c>
      <c r="N42" s="37" t="s">
        <v>319</v>
      </c>
      <c r="O42" s="27" t="s">
        <v>28</v>
      </c>
      <c r="P42" s="27" t="s">
        <v>27</v>
      </c>
      <c r="Q42" s="27" t="s">
        <v>108</v>
      </c>
      <c r="R42" s="27" t="s">
        <v>29</v>
      </c>
      <c r="S42" s="27" t="s">
        <v>29</v>
      </c>
      <c r="T42" s="27" t="s">
        <v>108</v>
      </c>
      <c r="U42" s="27" t="s">
        <v>108</v>
      </c>
      <c r="V42" s="27" t="s">
        <v>121</v>
      </c>
      <c r="W42" s="7">
        <f>X42/Výpočty!$B$1*1000</f>
        <v>169.81818181818181</v>
      </c>
      <c r="X42" s="19">
        <v>4.67</v>
      </c>
      <c r="Y42" s="19">
        <f>Výpočty!$B$2*W42</f>
        <v>50.945454545454545</v>
      </c>
      <c r="Z42" s="19">
        <f>Výpočty!$B$2*X42</f>
        <v>1.401</v>
      </c>
      <c r="AA42" s="19">
        <v>0</v>
      </c>
      <c r="AB42" s="21">
        <v>0</v>
      </c>
      <c r="AC42" s="19">
        <v>0</v>
      </c>
      <c r="AD42" s="19">
        <v>0</v>
      </c>
      <c r="AE42" s="19">
        <v>0</v>
      </c>
      <c r="AF42" s="19">
        <v>0</v>
      </c>
      <c r="AG42" s="94" t="s">
        <v>294</v>
      </c>
    </row>
    <row r="43" spans="2:33" ht="30.75" thickBot="1" x14ac:dyDescent="0.3">
      <c r="B43" s="31" t="s">
        <v>104</v>
      </c>
      <c r="C43" s="76" t="s">
        <v>102</v>
      </c>
      <c r="D43" s="41" t="s">
        <v>6</v>
      </c>
      <c r="E43" s="88" t="s">
        <v>238</v>
      </c>
      <c r="F43" s="88" t="s">
        <v>302</v>
      </c>
      <c r="G43" s="43" t="s">
        <v>308</v>
      </c>
      <c r="H43" s="81" t="s">
        <v>318</v>
      </c>
      <c r="I43" s="82"/>
      <c r="J43" s="82"/>
      <c r="K43" s="32"/>
      <c r="L43" s="72"/>
      <c r="M43" s="81" t="s">
        <v>318</v>
      </c>
      <c r="N43" s="37" t="s">
        <v>319</v>
      </c>
      <c r="O43" s="27" t="s">
        <v>28</v>
      </c>
      <c r="P43" s="27" t="s">
        <v>27</v>
      </c>
      <c r="Q43" s="27" t="s">
        <v>108</v>
      </c>
      <c r="R43" s="27" t="s">
        <v>29</v>
      </c>
      <c r="S43" s="27" t="s">
        <v>29</v>
      </c>
      <c r="T43" s="27" t="s">
        <v>108</v>
      </c>
      <c r="U43" s="27" t="s">
        <v>108</v>
      </c>
      <c r="V43" s="27" t="s">
        <v>121</v>
      </c>
      <c r="W43" s="7">
        <f>X43/Výpočty!$B$1*1000</f>
        <v>61.454545454545446</v>
      </c>
      <c r="X43" s="19">
        <v>1.69</v>
      </c>
      <c r="Y43" s="19">
        <f>Výpočty!$B$2*W43</f>
        <v>18.436363636363634</v>
      </c>
      <c r="Z43" s="19">
        <f>Výpočty!$B$2*X43</f>
        <v>0.50700000000000001</v>
      </c>
      <c r="AA43" s="19">
        <v>0</v>
      </c>
      <c r="AB43" s="21">
        <v>0</v>
      </c>
      <c r="AC43" s="19">
        <v>0</v>
      </c>
      <c r="AD43" s="19">
        <v>0</v>
      </c>
      <c r="AE43" s="19">
        <v>0</v>
      </c>
      <c r="AF43" s="19">
        <v>0</v>
      </c>
      <c r="AG43" s="94" t="s">
        <v>294</v>
      </c>
    </row>
    <row r="44" spans="2:33" ht="30.75" thickBot="1" x14ac:dyDescent="0.3">
      <c r="B44" s="31" t="s">
        <v>105</v>
      </c>
      <c r="C44" s="105" t="s">
        <v>103</v>
      </c>
      <c r="D44" s="99" t="s">
        <v>6</v>
      </c>
      <c r="E44" s="88" t="s">
        <v>238</v>
      </c>
      <c r="F44" s="88" t="s">
        <v>302</v>
      </c>
      <c r="G44" s="101" t="s">
        <v>308</v>
      </c>
      <c r="H44" s="81" t="s">
        <v>318</v>
      </c>
      <c r="I44" s="32"/>
      <c r="J44" s="32"/>
      <c r="K44" s="32"/>
      <c r="L44" s="72"/>
      <c r="M44" s="81" t="s">
        <v>318</v>
      </c>
      <c r="N44" s="37" t="s">
        <v>319</v>
      </c>
      <c r="O44" s="33" t="s">
        <v>28</v>
      </c>
      <c r="P44" s="33" t="s">
        <v>27</v>
      </c>
      <c r="Q44" s="33" t="s">
        <v>108</v>
      </c>
      <c r="R44" s="33" t="s">
        <v>29</v>
      </c>
      <c r="S44" s="33" t="s">
        <v>29</v>
      </c>
      <c r="T44" s="33" t="s">
        <v>108</v>
      </c>
      <c r="U44" s="33" t="s">
        <v>108</v>
      </c>
      <c r="V44" s="33" t="s">
        <v>121</v>
      </c>
      <c r="W44" s="73">
        <f>X44/Výpočty!$B$1*1000</f>
        <v>111.63636363636363</v>
      </c>
      <c r="X44" s="34">
        <v>3.07</v>
      </c>
      <c r="Y44" s="34">
        <f>Výpočty!$B$2*W44</f>
        <v>33.490909090909085</v>
      </c>
      <c r="Z44" s="34">
        <f>Výpočty!$B$2*X44</f>
        <v>0.92099999999999993</v>
      </c>
      <c r="AA44" s="97">
        <v>0</v>
      </c>
      <c r="AB44" s="97">
        <v>0</v>
      </c>
      <c r="AC44" s="34">
        <v>0</v>
      </c>
      <c r="AD44" s="34">
        <v>0</v>
      </c>
      <c r="AE44" s="34">
        <v>0</v>
      </c>
      <c r="AF44" s="34">
        <v>0</v>
      </c>
      <c r="AG44" s="106" t="s">
        <v>294</v>
      </c>
    </row>
    <row r="45" spans="2:33" ht="90.75" thickBot="1" x14ac:dyDescent="0.3">
      <c r="B45" s="13" t="s">
        <v>79</v>
      </c>
      <c r="C45" s="14" t="s">
        <v>78</v>
      </c>
      <c r="D45" s="45"/>
      <c r="E45" s="46" t="s">
        <v>239</v>
      </c>
      <c r="F45" s="46" t="s">
        <v>303</v>
      </c>
      <c r="G45" s="5"/>
      <c r="H45" s="5"/>
      <c r="I45" s="68"/>
      <c r="J45" s="47"/>
      <c r="K45" s="92"/>
      <c r="L45" s="81" t="s">
        <v>318</v>
      </c>
      <c r="M45" s="81" t="s">
        <v>318</v>
      </c>
      <c r="N45" s="37" t="s">
        <v>319</v>
      </c>
      <c r="O45" s="26" t="s">
        <v>107</v>
      </c>
      <c r="P45" s="48"/>
      <c r="Q45" s="48"/>
      <c r="R45" s="48"/>
      <c r="S45" s="5"/>
      <c r="T45" s="5"/>
      <c r="U45" s="5"/>
      <c r="V45" s="5"/>
      <c r="W45" s="49">
        <f>X45/Výpočty!$B$1*1000</f>
        <v>383.63636363636368</v>
      </c>
      <c r="X45" s="50">
        <f>X46</f>
        <v>10.55</v>
      </c>
      <c r="Y45" s="5"/>
      <c r="Z45" s="5"/>
      <c r="AA45" s="15"/>
      <c r="AB45" s="15"/>
      <c r="AC45" s="15"/>
      <c r="AD45" s="15"/>
      <c r="AE45" s="15"/>
      <c r="AF45" s="15"/>
      <c r="AG45" s="51" t="s">
        <v>387</v>
      </c>
    </row>
    <row r="46" spans="2:33" ht="120.75" thickBot="1" x14ac:dyDescent="0.3">
      <c r="B46" s="11" t="s">
        <v>80</v>
      </c>
      <c r="C46" s="77" t="s">
        <v>81</v>
      </c>
      <c r="D46" s="78" t="s">
        <v>6</v>
      </c>
      <c r="E46" s="79" t="s">
        <v>240</v>
      </c>
      <c r="F46" s="79" t="s">
        <v>423</v>
      </c>
      <c r="G46" s="80" t="s">
        <v>308</v>
      </c>
      <c r="H46" s="81" t="s">
        <v>318</v>
      </c>
      <c r="I46" s="83"/>
      <c r="J46" s="85"/>
      <c r="K46" s="25"/>
      <c r="L46" s="56"/>
      <c r="M46" s="81" t="s">
        <v>318</v>
      </c>
      <c r="N46" s="37" t="s">
        <v>319</v>
      </c>
      <c r="O46" s="28" t="s">
        <v>107</v>
      </c>
      <c r="P46" s="28" t="s">
        <v>106</v>
      </c>
      <c r="Q46" s="28" t="s">
        <v>27</v>
      </c>
      <c r="R46" s="107" t="s">
        <v>114</v>
      </c>
      <c r="S46" s="107" t="s">
        <v>114</v>
      </c>
      <c r="T46" s="107" t="s">
        <v>114</v>
      </c>
      <c r="U46" s="28" t="s">
        <v>114</v>
      </c>
      <c r="V46" s="28" t="s">
        <v>121</v>
      </c>
      <c r="W46" s="8">
        <f>X46/Výpočty!$B$1*1000</f>
        <v>383.63636363636368</v>
      </c>
      <c r="X46" s="20">
        <v>10.55</v>
      </c>
      <c r="Y46" s="20">
        <f>Výpočty!$B$2*W46</f>
        <v>115.09090909090911</v>
      </c>
      <c r="Z46" s="20">
        <f>Výpočty!$B$2*X46</f>
        <v>3.165</v>
      </c>
      <c r="AA46" s="20">
        <v>0</v>
      </c>
      <c r="AB46" s="22">
        <v>0</v>
      </c>
      <c r="AC46" s="20">
        <f>W46-Y46</f>
        <v>268.54545454545456</v>
      </c>
      <c r="AD46" s="20">
        <f>X46-Z46</f>
        <v>7.3850000000000007</v>
      </c>
      <c r="AE46" s="20">
        <v>0</v>
      </c>
      <c r="AF46" s="20">
        <v>0</v>
      </c>
      <c r="AG46" s="57" t="s">
        <v>388</v>
      </c>
    </row>
    <row r="47" spans="2:33" ht="75.75" thickBot="1" x14ac:dyDescent="0.3">
      <c r="B47" s="130" t="s">
        <v>82</v>
      </c>
      <c r="C47" s="133" t="s">
        <v>83</v>
      </c>
      <c r="D47" s="45"/>
      <c r="E47" s="46" t="s">
        <v>130</v>
      </c>
      <c r="F47" s="46" t="s">
        <v>304</v>
      </c>
      <c r="G47" s="5"/>
      <c r="H47" s="5"/>
      <c r="I47" s="68"/>
      <c r="J47" s="47"/>
      <c r="K47" s="92"/>
      <c r="L47" s="81" t="s">
        <v>318</v>
      </c>
      <c r="M47" s="81" t="s">
        <v>318</v>
      </c>
      <c r="N47" s="37" t="s">
        <v>319</v>
      </c>
      <c r="O47" s="26" t="s">
        <v>21</v>
      </c>
      <c r="P47" s="48"/>
      <c r="Q47" s="48"/>
      <c r="R47" s="48"/>
      <c r="S47" s="5"/>
      <c r="T47" s="5"/>
      <c r="U47" s="5"/>
      <c r="V47" s="5"/>
      <c r="W47" s="49">
        <f>X47/Výpočty!$B$1*1000</f>
        <v>149.09090909090909</v>
      </c>
      <c r="X47" s="50">
        <f>X48+X49</f>
        <v>4.0999999999999996</v>
      </c>
      <c r="Y47" s="5"/>
      <c r="Z47" s="5"/>
      <c r="AA47" s="15"/>
      <c r="AB47" s="15"/>
      <c r="AC47" s="15"/>
      <c r="AD47" s="15"/>
      <c r="AE47" s="15"/>
      <c r="AF47" s="15"/>
      <c r="AG47" s="51"/>
    </row>
    <row r="48" spans="2:33" ht="30.75" thickBot="1" x14ac:dyDescent="0.3">
      <c r="B48" s="131" t="s">
        <v>84</v>
      </c>
      <c r="C48" s="134" t="s">
        <v>86</v>
      </c>
      <c r="D48" s="41" t="s">
        <v>6</v>
      </c>
      <c r="E48" s="42" t="s">
        <v>243</v>
      </c>
      <c r="F48" s="42" t="s">
        <v>305</v>
      </c>
      <c r="G48" s="43" t="s">
        <v>308</v>
      </c>
      <c r="H48" s="81" t="s">
        <v>318</v>
      </c>
      <c r="I48" s="23"/>
      <c r="J48" s="84"/>
      <c r="K48" s="32"/>
      <c r="L48" s="40"/>
      <c r="M48" s="81" t="s">
        <v>318</v>
      </c>
      <c r="N48" s="37" t="s">
        <v>319</v>
      </c>
      <c r="O48" s="27" t="s">
        <v>21</v>
      </c>
      <c r="P48" s="27" t="s">
        <v>20</v>
      </c>
      <c r="Q48" s="27" t="s">
        <v>27</v>
      </c>
      <c r="R48" s="27" t="s">
        <v>26</v>
      </c>
      <c r="S48" s="27" t="s">
        <v>27</v>
      </c>
      <c r="T48" s="27" t="s">
        <v>114</v>
      </c>
      <c r="U48" s="27" t="s">
        <v>114</v>
      </c>
      <c r="V48" s="27" t="s">
        <v>108</v>
      </c>
      <c r="W48" s="7">
        <f>X48/Výpočty!$B$1*1000</f>
        <v>69.454545454545453</v>
      </c>
      <c r="X48" s="19">
        <v>1.91</v>
      </c>
      <c r="Y48" s="19">
        <f>Výpočty!$B$2*W48</f>
        <v>20.836363636363636</v>
      </c>
      <c r="Z48" s="19">
        <f>Výpočty!$B$2*X48</f>
        <v>0.57299999999999995</v>
      </c>
      <c r="AA48" s="19">
        <v>0</v>
      </c>
      <c r="AB48" s="19">
        <v>0</v>
      </c>
      <c r="AC48" s="19">
        <f>W48-Y48</f>
        <v>48.618181818181817</v>
      </c>
      <c r="AD48" s="19">
        <f>X48-Z48</f>
        <v>1.337</v>
      </c>
      <c r="AE48" s="19">
        <v>0</v>
      </c>
      <c r="AF48" s="19">
        <v>0</v>
      </c>
      <c r="AG48" s="52"/>
    </row>
    <row r="49" spans="2:33" ht="75.75" thickBot="1" x14ac:dyDescent="0.3">
      <c r="B49" s="132" t="s">
        <v>85</v>
      </c>
      <c r="C49" s="135" t="s">
        <v>87</v>
      </c>
      <c r="D49" s="78" t="s">
        <v>6</v>
      </c>
      <c r="E49" s="79" t="s">
        <v>244</v>
      </c>
      <c r="F49" s="79" t="s">
        <v>306</v>
      </c>
      <c r="G49" s="80" t="s">
        <v>308</v>
      </c>
      <c r="H49" s="81" t="s">
        <v>318</v>
      </c>
      <c r="I49" s="83"/>
      <c r="J49" s="85"/>
      <c r="K49" s="25"/>
      <c r="L49" s="56"/>
      <c r="M49" s="81" t="s">
        <v>318</v>
      </c>
      <c r="N49" s="37" t="s">
        <v>319</v>
      </c>
      <c r="O49" s="28" t="s">
        <v>21</v>
      </c>
      <c r="P49" s="28" t="s">
        <v>20</v>
      </c>
      <c r="Q49" s="28" t="s">
        <v>27</v>
      </c>
      <c r="R49" s="28" t="s">
        <v>26</v>
      </c>
      <c r="S49" s="28" t="s">
        <v>27</v>
      </c>
      <c r="T49" s="28" t="s">
        <v>114</v>
      </c>
      <c r="U49" s="28" t="s">
        <v>114</v>
      </c>
      <c r="V49" s="28" t="s">
        <v>108</v>
      </c>
      <c r="W49" s="8">
        <f>X49/Výpočty!$B$1*1000</f>
        <v>79.636363636363626</v>
      </c>
      <c r="X49" s="20">
        <v>2.19</v>
      </c>
      <c r="Y49" s="20">
        <f>Výpočty!$B$2*W49</f>
        <v>23.890909090909087</v>
      </c>
      <c r="Z49" s="20">
        <f>Výpočty!$B$2*X49</f>
        <v>0.65699999999999992</v>
      </c>
      <c r="AA49" s="20">
        <v>0</v>
      </c>
      <c r="AB49" s="22">
        <v>0</v>
      </c>
      <c r="AC49" s="20">
        <f>W49-Y49</f>
        <v>55.745454545454535</v>
      </c>
      <c r="AD49" s="20">
        <f>X49-Z49</f>
        <v>1.5329999999999999</v>
      </c>
      <c r="AE49" s="20">
        <v>0</v>
      </c>
      <c r="AF49" s="20">
        <v>0</v>
      </c>
      <c r="AG49" s="57"/>
    </row>
    <row r="50" spans="2:33" ht="90.75" thickBot="1" x14ac:dyDescent="0.3">
      <c r="B50" s="35" t="s">
        <v>204</v>
      </c>
      <c r="C50" s="36" t="s">
        <v>205</v>
      </c>
      <c r="D50" s="60"/>
      <c r="E50" s="61" t="s">
        <v>245</v>
      </c>
      <c r="F50" s="46" t="s">
        <v>427</v>
      </c>
      <c r="G50" s="38"/>
      <c r="H50" s="38"/>
      <c r="I50" s="74"/>
      <c r="J50" s="62"/>
      <c r="K50" s="91"/>
      <c r="L50" s="81" t="s">
        <v>318</v>
      </c>
      <c r="M50" s="81" t="s">
        <v>318</v>
      </c>
      <c r="N50" s="37" t="s">
        <v>319</v>
      </c>
      <c r="O50" s="37" t="s">
        <v>24</v>
      </c>
      <c r="P50" s="63"/>
      <c r="Q50" s="63"/>
      <c r="R50" s="63"/>
      <c r="S50" s="38"/>
      <c r="T50" s="38"/>
      <c r="U50" s="38"/>
      <c r="V50" s="38"/>
      <c r="W50" s="64">
        <f>X50/Výpočty!$B$1*1000</f>
        <v>1214.1818181818182</v>
      </c>
      <c r="X50" s="65">
        <f>X51+X52</f>
        <v>33.39</v>
      </c>
      <c r="Y50" s="38"/>
      <c r="Z50" s="38"/>
      <c r="AA50" s="39"/>
      <c r="AB50" s="39"/>
      <c r="AC50" s="39"/>
      <c r="AD50" s="39"/>
      <c r="AE50" s="39"/>
      <c r="AF50" s="39"/>
      <c r="AG50" s="66"/>
    </row>
    <row r="51" spans="2:33" ht="45.75" thickBot="1" x14ac:dyDescent="0.3">
      <c r="B51" s="6" t="s">
        <v>206</v>
      </c>
      <c r="C51" s="10" t="s">
        <v>208</v>
      </c>
      <c r="D51" s="41" t="s">
        <v>6</v>
      </c>
      <c r="E51" s="42" t="s">
        <v>241</v>
      </c>
      <c r="F51" s="42" t="s">
        <v>396</v>
      </c>
      <c r="G51" s="43" t="s">
        <v>308</v>
      </c>
      <c r="H51" s="44" t="s">
        <v>432</v>
      </c>
      <c r="I51" s="23"/>
      <c r="J51" s="84"/>
      <c r="K51" s="32"/>
      <c r="L51" s="40"/>
      <c r="M51" s="81" t="s">
        <v>318</v>
      </c>
      <c r="N51" s="37" t="s">
        <v>319</v>
      </c>
      <c r="O51" s="27" t="s">
        <v>24</v>
      </c>
      <c r="P51" s="27" t="s">
        <v>114</v>
      </c>
      <c r="Q51" s="111" t="s">
        <v>108</v>
      </c>
      <c r="R51" s="111" t="s">
        <v>108</v>
      </c>
      <c r="S51" s="111" t="s">
        <v>115</v>
      </c>
      <c r="T51" s="111" t="s">
        <v>121</v>
      </c>
      <c r="U51" s="111" t="s">
        <v>121</v>
      </c>
      <c r="V51" s="111" t="s">
        <v>210</v>
      </c>
      <c r="W51" s="7">
        <f>X51/Výpočty!$B$1*1000</f>
        <v>541.09090909090912</v>
      </c>
      <c r="X51" s="19">
        <v>14.88</v>
      </c>
      <c r="Y51" s="19">
        <f>Výpočty!$B$2*W51</f>
        <v>162.32727272727274</v>
      </c>
      <c r="Z51" s="19">
        <f>Výpočty!$B$2*X51</f>
        <v>4.4640000000000004</v>
      </c>
      <c r="AA51" s="19">
        <v>0</v>
      </c>
      <c r="AB51" s="19">
        <v>0</v>
      </c>
      <c r="AC51" s="19">
        <v>0</v>
      </c>
      <c r="AD51" s="19">
        <v>0</v>
      </c>
      <c r="AE51" s="19">
        <f>W51-Y51</f>
        <v>378.76363636363635</v>
      </c>
      <c r="AF51" s="19">
        <v>0</v>
      </c>
      <c r="AG51" s="52"/>
    </row>
    <row r="52" spans="2:33" ht="45.75" thickBot="1" x14ac:dyDescent="0.3">
      <c r="B52" s="31" t="s">
        <v>207</v>
      </c>
      <c r="C52" s="86" t="s">
        <v>209</v>
      </c>
      <c r="D52" s="87" t="s">
        <v>6</v>
      </c>
      <c r="E52" s="136" t="s">
        <v>242</v>
      </c>
      <c r="F52" s="42" t="s">
        <v>307</v>
      </c>
      <c r="G52" s="89" t="s">
        <v>308</v>
      </c>
      <c r="H52" s="128" t="s">
        <v>432</v>
      </c>
      <c r="I52" s="82"/>
      <c r="J52" s="96"/>
      <c r="K52" s="32"/>
      <c r="L52" s="72"/>
      <c r="M52" s="81" t="s">
        <v>318</v>
      </c>
      <c r="N52" s="37" t="s">
        <v>319</v>
      </c>
      <c r="O52" s="33" t="s">
        <v>25</v>
      </c>
      <c r="P52" s="33" t="s">
        <v>114</v>
      </c>
      <c r="Q52" s="138" t="s">
        <v>108</v>
      </c>
      <c r="R52" s="138" t="s">
        <v>108</v>
      </c>
      <c r="S52" s="138" t="s">
        <v>108</v>
      </c>
      <c r="T52" s="138" t="s">
        <v>108</v>
      </c>
      <c r="U52" s="138" t="s">
        <v>108</v>
      </c>
      <c r="V52" s="33" t="s">
        <v>122</v>
      </c>
      <c r="W52" s="73">
        <f>X52/Výpočty!$B$1*1000</f>
        <v>673.09090909090924</v>
      </c>
      <c r="X52" s="34">
        <v>18.510000000000002</v>
      </c>
      <c r="Y52" s="34">
        <f>Výpočty!$B$2*W52</f>
        <v>201.92727272727276</v>
      </c>
      <c r="Z52" s="34">
        <f>Výpočty!$B$2*X52</f>
        <v>5.5529999999999999</v>
      </c>
      <c r="AA52" s="34">
        <v>0</v>
      </c>
      <c r="AB52" s="97">
        <v>0</v>
      </c>
      <c r="AC52" s="34">
        <v>0</v>
      </c>
      <c r="AD52" s="34">
        <v>0</v>
      </c>
      <c r="AE52" s="34">
        <f>W52-Y52</f>
        <v>471.16363636363644</v>
      </c>
      <c r="AF52" s="34">
        <v>0</v>
      </c>
      <c r="AG52" s="90"/>
    </row>
    <row r="53" spans="2:33" ht="105.75" thickBot="1" x14ac:dyDescent="0.3">
      <c r="B53" s="35" t="s">
        <v>284</v>
      </c>
      <c r="C53" s="14" t="s">
        <v>246</v>
      </c>
      <c r="D53" s="45"/>
      <c r="E53" s="46" t="s">
        <v>249</v>
      </c>
      <c r="F53" s="46" t="s">
        <v>397</v>
      </c>
      <c r="G53" s="143"/>
      <c r="H53" s="144"/>
      <c r="I53" s="140"/>
      <c r="J53" s="148"/>
      <c r="K53" s="141"/>
      <c r="L53" s="81" t="s">
        <v>318</v>
      </c>
      <c r="M53" s="81" t="s">
        <v>318</v>
      </c>
      <c r="N53" s="37" t="s">
        <v>319</v>
      </c>
      <c r="O53" s="142" t="s">
        <v>23</v>
      </c>
      <c r="P53" s="145"/>
      <c r="Q53" s="146"/>
      <c r="R53" s="146"/>
      <c r="S53" s="146"/>
      <c r="T53" s="146"/>
      <c r="U53" s="146"/>
      <c r="V53" s="145"/>
      <c r="W53" s="64">
        <f>X53/Výpočty!$B$1*1000</f>
        <v>237.45454545454541</v>
      </c>
      <c r="X53" s="65">
        <f>X54+X55</f>
        <v>6.5299999999999994</v>
      </c>
      <c r="Y53" s="147"/>
      <c r="Z53" s="147"/>
      <c r="AA53" s="147"/>
      <c r="AB53" s="147"/>
      <c r="AC53" s="147"/>
      <c r="AD53" s="147"/>
      <c r="AE53" s="147"/>
      <c r="AF53" s="147"/>
      <c r="AG53" s="93" t="s">
        <v>416</v>
      </c>
    </row>
    <row r="54" spans="2:33" ht="45.75" thickBot="1" x14ac:dyDescent="0.3">
      <c r="B54" s="6" t="s">
        <v>279</v>
      </c>
      <c r="C54" s="169" t="s">
        <v>247</v>
      </c>
      <c r="D54" s="41" t="s">
        <v>6</v>
      </c>
      <c r="E54" s="42" t="s">
        <v>277</v>
      </c>
      <c r="F54" s="88" t="s">
        <v>309</v>
      </c>
      <c r="G54" s="89" t="s">
        <v>308</v>
      </c>
      <c r="H54" s="81" t="s">
        <v>318</v>
      </c>
      <c r="I54" s="84"/>
      <c r="J54" s="84"/>
      <c r="K54" s="124"/>
      <c r="L54" s="40"/>
      <c r="M54" s="81" t="s">
        <v>318</v>
      </c>
      <c r="N54" s="37" t="s">
        <v>319</v>
      </c>
      <c r="O54" s="27" t="s">
        <v>23</v>
      </c>
      <c r="P54" s="27" t="s">
        <v>22</v>
      </c>
      <c r="Q54" s="111" t="s">
        <v>26</v>
      </c>
      <c r="R54" s="111" t="s">
        <v>27</v>
      </c>
      <c r="S54" s="111" t="s">
        <v>27</v>
      </c>
      <c r="T54" s="111" t="s">
        <v>27</v>
      </c>
      <c r="U54" s="111" t="s">
        <v>27</v>
      </c>
      <c r="V54" s="27" t="s">
        <v>109</v>
      </c>
      <c r="W54" s="7">
        <f>X54/Výpočty!$B$1*1000</f>
        <v>132</v>
      </c>
      <c r="X54" s="19">
        <v>3.63</v>
      </c>
      <c r="Y54" s="19">
        <f>Výpočty!$B$2*W54</f>
        <v>39.6</v>
      </c>
      <c r="Z54" s="19">
        <f>Výpočty!$B$2*X54</f>
        <v>1.089</v>
      </c>
      <c r="AA54" s="19">
        <v>0</v>
      </c>
      <c r="AB54" s="19">
        <v>0</v>
      </c>
      <c r="AC54" s="19">
        <f>W54-Y54</f>
        <v>92.4</v>
      </c>
      <c r="AD54" s="19">
        <f>X54-Z54</f>
        <v>2.5409999999999999</v>
      </c>
      <c r="AE54" s="19">
        <v>0</v>
      </c>
      <c r="AF54" s="19">
        <v>0</v>
      </c>
      <c r="AG54" s="226" t="s">
        <v>417</v>
      </c>
    </row>
    <row r="55" spans="2:33" ht="45.75" thickBot="1" x14ac:dyDescent="0.3">
      <c r="B55" s="11" t="s">
        <v>280</v>
      </c>
      <c r="C55" s="170" t="s">
        <v>248</v>
      </c>
      <c r="D55" s="78" t="s">
        <v>6</v>
      </c>
      <c r="E55" s="42" t="s">
        <v>277</v>
      </c>
      <c r="F55" s="88" t="s">
        <v>309</v>
      </c>
      <c r="G55" s="80" t="s">
        <v>308</v>
      </c>
      <c r="H55" s="81" t="s">
        <v>318</v>
      </c>
      <c r="I55" s="85"/>
      <c r="J55" s="85"/>
      <c r="K55" s="25"/>
      <c r="L55" s="56"/>
      <c r="M55" s="81" t="s">
        <v>318</v>
      </c>
      <c r="N55" s="37" t="s">
        <v>319</v>
      </c>
      <c r="O55" s="28" t="s">
        <v>23</v>
      </c>
      <c r="P55" s="28" t="s">
        <v>119</v>
      </c>
      <c r="Q55" s="112" t="s">
        <v>120</v>
      </c>
      <c r="R55" s="112" t="s">
        <v>120</v>
      </c>
      <c r="S55" s="112" t="s">
        <v>26</v>
      </c>
      <c r="T55" s="112" t="s">
        <v>26</v>
      </c>
      <c r="U55" s="112" t="s">
        <v>26</v>
      </c>
      <c r="V55" s="28" t="s">
        <v>108</v>
      </c>
      <c r="W55" s="8">
        <f>X55/Výpočty!$B$1*1000</f>
        <v>105.45454545454545</v>
      </c>
      <c r="X55" s="20">
        <v>2.9</v>
      </c>
      <c r="Y55" s="20">
        <f>Výpočty!$B$2*W55</f>
        <v>31.636363636363633</v>
      </c>
      <c r="Z55" s="20">
        <f>Výpočty!$B$2*X55</f>
        <v>0.87</v>
      </c>
      <c r="AA55" s="20">
        <v>0</v>
      </c>
      <c r="AB55" s="22">
        <v>0</v>
      </c>
      <c r="AC55" s="20">
        <f>W55-Y55</f>
        <v>73.818181818181813</v>
      </c>
      <c r="AD55" s="20">
        <f>X55-Z55</f>
        <v>2.0299999999999998</v>
      </c>
      <c r="AE55" s="20">
        <v>0</v>
      </c>
      <c r="AF55" s="20">
        <v>0</v>
      </c>
      <c r="AG55" s="57" t="s">
        <v>418</v>
      </c>
    </row>
    <row r="56" spans="2:33" ht="75.75" thickBot="1" x14ac:dyDescent="0.3">
      <c r="B56" s="35" t="s">
        <v>146</v>
      </c>
      <c r="C56" s="36" t="s">
        <v>147</v>
      </c>
      <c r="D56" s="60"/>
      <c r="E56" s="61" t="s">
        <v>250</v>
      </c>
      <c r="F56" s="61" t="s">
        <v>424</v>
      </c>
      <c r="G56" s="38"/>
      <c r="H56" s="38"/>
      <c r="I56" s="74"/>
      <c r="J56" s="62"/>
      <c r="K56" s="91"/>
      <c r="L56" s="81" t="s">
        <v>318</v>
      </c>
      <c r="M56" s="81" t="s">
        <v>318</v>
      </c>
      <c r="N56" s="37" t="s">
        <v>319</v>
      </c>
      <c r="O56" s="37" t="s">
        <v>23</v>
      </c>
      <c r="P56" s="63"/>
      <c r="Q56" s="63"/>
      <c r="R56" s="63"/>
      <c r="S56" s="38"/>
      <c r="T56" s="38"/>
      <c r="U56" s="38"/>
      <c r="V56" s="38"/>
      <c r="W56" s="64">
        <f>X56/Výpočty!$B$1*1000</f>
        <v>220.72727272727275</v>
      </c>
      <c r="X56" s="65">
        <f>X58+X59</f>
        <v>6.07</v>
      </c>
      <c r="Y56" s="38"/>
      <c r="Z56" s="38"/>
      <c r="AA56" s="39"/>
      <c r="AB56" s="39"/>
      <c r="AC56" s="39"/>
      <c r="AD56" s="39"/>
      <c r="AE56" s="39"/>
      <c r="AF56" s="39"/>
      <c r="AG56" s="139"/>
    </row>
    <row r="57" spans="2:33" ht="60.75" thickBot="1" x14ac:dyDescent="0.3">
      <c r="B57" s="6" t="s">
        <v>172</v>
      </c>
      <c r="C57" s="76" t="s">
        <v>165</v>
      </c>
      <c r="D57" s="122" t="s">
        <v>6</v>
      </c>
      <c r="E57" s="116" t="s">
        <v>216</v>
      </c>
      <c r="F57" s="116" t="s">
        <v>310</v>
      </c>
      <c r="G57" s="123" t="s">
        <v>308</v>
      </c>
      <c r="H57" s="81" t="s">
        <v>318</v>
      </c>
      <c r="I57" s="124"/>
      <c r="J57" s="124"/>
      <c r="K57" s="124"/>
      <c r="L57" s="40"/>
      <c r="M57" s="81" t="s">
        <v>318</v>
      </c>
      <c r="N57" s="37" t="s">
        <v>319</v>
      </c>
      <c r="O57" s="27" t="s">
        <v>111</v>
      </c>
      <c r="P57" s="27" t="s">
        <v>116</v>
      </c>
      <c r="Q57" s="27" t="s">
        <v>26</v>
      </c>
      <c r="R57" s="27" t="s">
        <v>26</v>
      </c>
      <c r="S57" s="125" t="s">
        <v>106</v>
      </c>
      <c r="T57" s="125" t="s">
        <v>26</v>
      </c>
      <c r="U57" s="27" t="s">
        <v>26</v>
      </c>
      <c r="V57" s="27" t="s">
        <v>29</v>
      </c>
      <c r="W57" s="64">
        <f>X57/Výpočty!$B$1*1000</f>
        <v>30.545454545454547</v>
      </c>
      <c r="X57" s="19">
        <v>0.84</v>
      </c>
      <c r="Y57" s="19">
        <f>Výpočty!$B$2*W57</f>
        <v>9.163636363636364</v>
      </c>
      <c r="Z57" s="19">
        <f>Výpočty!$B$2*X57</f>
        <v>0.252</v>
      </c>
      <c r="AA57" s="21">
        <v>0</v>
      </c>
      <c r="AB57" s="21">
        <v>0</v>
      </c>
      <c r="AC57" s="19">
        <f t="shared" ref="AC57:AD59" si="1">W57-Y57</f>
        <v>21.381818181818183</v>
      </c>
      <c r="AD57" s="19">
        <f t="shared" si="1"/>
        <v>0.58799999999999997</v>
      </c>
      <c r="AE57" s="19">
        <v>0</v>
      </c>
      <c r="AF57" s="19">
        <v>0</v>
      </c>
      <c r="AG57" s="52" t="s">
        <v>429</v>
      </c>
    </row>
    <row r="58" spans="2:33" ht="60.75" thickBot="1" x14ac:dyDescent="0.3">
      <c r="B58" s="113" t="s">
        <v>144</v>
      </c>
      <c r="C58" s="114" t="s">
        <v>142</v>
      </c>
      <c r="D58" s="115" t="s">
        <v>6</v>
      </c>
      <c r="E58" s="116" t="s">
        <v>251</v>
      </c>
      <c r="F58" s="116" t="s">
        <v>311</v>
      </c>
      <c r="G58" s="117" t="s">
        <v>308</v>
      </c>
      <c r="H58" s="81" t="s">
        <v>318</v>
      </c>
      <c r="I58" s="118"/>
      <c r="J58" s="118"/>
      <c r="K58" s="91"/>
      <c r="L58" s="63"/>
      <c r="M58" s="81" t="s">
        <v>318</v>
      </c>
      <c r="N58" s="37" t="s">
        <v>319</v>
      </c>
      <c r="O58" s="119" t="s">
        <v>112</v>
      </c>
      <c r="P58" s="119" t="s">
        <v>111</v>
      </c>
      <c r="Q58" s="119" t="s">
        <v>22</v>
      </c>
      <c r="R58" s="119" t="s">
        <v>24</v>
      </c>
      <c r="S58" s="119" t="s">
        <v>119</v>
      </c>
      <c r="T58" s="119" t="s">
        <v>22</v>
      </c>
      <c r="U58" s="119" t="s">
        <v>22</v>
      </c>
      <c r="V58" s="119" t="s">
        <v>26</v>
      </c>
      <c r="W58" s="64">
        <f>X58/Výpočty!$B$1*1000</f>
        <v>131.63636363636363</v>
      </c>
      <c r="X58" s="65">
        <v>3.62</v>
      </c>
      <c r="Y58" s="65">
        <f>Výpočty!$B$2*W58</f>
        <v>39.490909090909085</v>
      </c>
      <c r="Z58" s="65">
        <f>Výpočty!$B$2*X58</f>
        <v>1.0860000000000001</v>
      </c>
      <c r="AA58" s="65">
        <v>0</v>
      </c>
      <c r="AB58" s="65">
        <v>0</v>
      </c>
      <c r="AC58" s="120">
        <f t="shared" si="1"/>
        <v>92.145454545454541</v>
      </c>
      <c r="AD58" s="120">
        <f t="shared" si="1"/>
        <v>2.5339999999999998</v>
      </c>
      <c r="AE58" s="120">
        <v>0</v>
      </c>
      <c r="AF58" s="120">
        <v>0</v>
      </c>
      <c r="AG58" s="121" t="s">
        <v>415</v>
      </c>
    </row>
    <row r="59" spans="2:33" ht="90.75" thickBot="1" x14ac:dyDescent="0.3">
      <c r="B59" s="31" t="s">
        <v>145</v>
      </c>
      <c r="C59" s="86" t="s">
        <v>143</v>
      </c>
      <c r="D59" s="87" t="s">
        <v>6</v>
      </c>
      <c r="E59" s="136" t="s">
        <v>252</v>
      </c>
      <c r="F59" s="136" t="s">
        <v>312</v>
      </c>
      <c r="G59" s="89" t="s">
        <v>308</v>
      </c>
      <c r="H59" s="81" t="s">
        <v>318</v>
      </c>
      <c r="I59" s="82"/>
      <c r="J59" s="82"/>
      <c r="K59" s="32"/>
      <c r="L59" s="72"/>
      <c r="M59" s="81" t="s">
        <v>318</v>
      </c>
      <c r="N59" s="37" t="s">
        <v>319</v>
      </c>
      <c r="O59" s="33" t="s">
        <v>23</v>
      </c>
      <c r="P59" s="33" t="s">
        <v>25</v>
      </c>
      <c r="Q59" s="33" t="s">
        <v>22</v>
      </c>
      <c r="R59" s="33" t="s">
        <v>24</v>
      </c>
      <c r="S59" s="33" t="s">
        <v>22</v>
      </c>
      <c r="T59" s="33" t="s">
        <v>22</v>
      </c>
      <c r="U59" s="33" t="s">
        <v>24</v>
      </c>
      <c r="V59" s="33" t="s">
        <v>27</v>
      </c>
      <c r="W59" s="137">
        <f>X59/Výpočty!$B$1*1000</f>
        <v>89.090909090909093</v>
      </c>
      <c r="X59" s="20">
        <v>2.4500000000000002</v>
      </c>
      <c r="Y59" s="34">
        <f>Výpočty!$B$2*W59</f>
        <v>26.727272727272727</v>
      </c>
      <c r="Z59" s="34">
        <f>Výpočty!$B$2*X59</f>
        <v>0.73499999999999999</v>
      </c>
      <c r="AA59" s="34">
        <v>0</v>
      </c>
      <c r="AB59" s="97">
        <v>0</v>
      </c>
      <c r="AC59" s="34">
        <f t="shared" si="1"/>
        <v>62.363636363636367</v>
      </c>
      <c r="AD59" s="34">
        <f t="shared" si="1"/>
        <v>1.7150000000000003</v>
      </c>
      <c r="AE59" s="34">
        <v>0</v>
      </c>
      <c r="AF59" s="34">
        <v>0</v>
      </c>
      <c r="AG59" s="90" t="s">
        <v>415</v>
      </c>
    </row>
    <row r="60" spans="2:33" ht="44.25" customHeight="1" thickBot="1" x14ac:dyDescent="0.3">
      <c r="B60" s="13" t="s">
        <v>149</v>
      </c>
      <c r="C60" s="14" t="s">
        <v>150</v>
      </c>
      <c r="D60" s="45"/>
      <c r="E60" s="46" t="s">
        <v>259</v>
      </c>
      <c r="F60" s="46" t="s">
        <v>313</v>
      </c>
      <c r="G60" s="5"/>
      <c r="H60" s="5"/>
      <c r="I60" s="68"/>
      <c r="J60" s="47"/>
      <c r="K60" s="141"/>
      <c r="L60" s="81" t="s">
        <v>318</v>
      </c>
      <c r="M60" s="81" t="s">
        <v>318</v>
      </c>
      <c r="N60" s="37" t="s">
        <v>319</v>
      </c>
      <c r="O60" s="26" t="s">
        <v>107</v>
      </c>
      <c r="P60" s="48"/>
      <c r="Q60" s="48"/>
      <c r="R60" s="48"/>
      <c r="S60" s="5"/>
      <c r="T60" s="5"/>
      <c r="U60" s="5"/>
      <c r="V60" s="5"/>
      <c r="W60" s="49">
        <f>X60/Výpočty!$B$1*1000</f>
        <v>40.581818181818186</v>
      </c>
      <c r="X60" s="65">
        <f>X61+X62</f>
        <v>1.1160000000000001</v>
      </c>
      <c r="Y60" s="5"/>
      <c r="Z60" s="5"/>
      <c r="AA60" s="15"/>
      <c r="AB60" s="15"/>
      <c r="AC60" s="15"/>
      <c r="AD60" s="15"/>
      <c r="AE60" s="15"/>
      <c r="AF60" s="15"/>
      <c r="AG60" s="51"/>
    </row>
    <row r="61" spans="2:33" ht="60.75" thickBot="1" x14ac:dyDescent="0.3">
      <c r="B61" s="6" t="s">
        <v>144</v>
      </c>
      <c r="C61" s="76" t="s">
        <v>148</v>
      </c>
      <c r="D61" s="122" t="s">
        <v>6</v>
      </c>
      <c r="E61" s="42" t="s">
        <v>260</v>
      </c>
      <c r="F61" s="225" t="s">
        <v>398</v>
      </c>
      <c r="G61" s="123" t="s">
        <v>308</v>
      </c>
      <c r="H61" s="81" t="s">
        <v>318</v>
      </c>
      <c r="I61" s="124"/>
      <c r="J61" s="124"/>
      <c r="K61" s="124"/>
      <c r="L61" s="40"/>
      <c r="M61" s="29" t="s">
        <v>203</v>
      </c>
      <c r="N61" s="37" t="s">
        <v>319</v>
      </c>
      <c r="O61" s="27" t="s">
        <v>107</v>
      </c>
      <c r="P61" s="27" t="s">
        <v>116</v>
      </c>
      <c r="Q61" s="27" t="s">
        <v>28</v>
      </c>
      <c r="R61" s="27" t="s">
        <v>25</v>
      </c>
      <c r="S61" s="125" t="s">
        <v>22</v>
      </c>
      <c r="T61" s="125" t="s">
        <v>22</v>
      </c>
      <c r="U61" s="27" t="s">
        <v>22</v>
      </c>
      <c r="V61" s="27" t="s">
        <v>106</v>
      </c>
      <c r="W61" s="7">
        <f>X61/Výpočty!$B$1*1000</f>
        <v>31.490909090909089</v>
      </c>
      <c r="X61" s="19">
        <v>0.86599999999999999</v>
      </c>
      <c r="Y61" s="19">
        <f>Výpočty!$B$2*W61</f>
        <v>9.4472727272727255</v>
      </c>
      <c r="Z61" s="19">
        <f>Výpočty!$B$2*X61</f>
        <v>0.25979999999999998</v>
      </c>
      <c r="AA61" s="21">
        <v>0</v>
      </c>
      <c r="AB61" s="21">
        <v>0</v>
      </c>
      <c r="AC61" s="19">
        <f>W61-Y61</f>
        <v>22.043636363636363</v>
      </c>
      <c r="AD61" s="19">
        <f>X61-Z61</f>
        <v>0.60620000000000007</v>
      </c>
      <c r="AE61" s="19">
        <v>0</v>
      </c>
      <c r="AF61" s="19">
        <v>0</v>
      </c>
      <c r="AG61" s="52" t="s">
        <v>414</v>
      </c>
    </row>
    <row r="62" spans="2:33" ht="60.75" thickBot="1" x14ac:dyDescent="0.3">
      <c r="B62" s="11" t="s">
        <v>283</v>
      </c>
      <c r="C62" s="171" t="s">
        <v>261</v>
      </c>
      <c r="D62" s="53" t="s">
        <v>6</v>
      </c>
      <c r="E62" s="224" t="s">
        <v>262</v>
      </c>
      <c r="F62" s="79" t="s">
        <v>399</v>
      </c>
      <c r="G62" s="55" t="s">
        <v>308</v>
      </c>
      <c r="H62" s="81" t="s">
        <v>318</v>
      </c>
      <c r="I62" s="25"/>
      <c r="J62" s="25"/>
      <c r="K62" s="25"/>
      <c r="L62" s="56"/>
      <c r="M62" s="81" t="s">
        <v>318</v>
      </c>
      <c r="N62" s="37" t="s">
        <v>319</v>
      </c>
      <c r="O62" s="28" t="s">
        <v>112</v>
      </c>
      <c r="P62" s="28" t="s">
        <v>23</v>
      </c>
      <c r="Q62" s="28" t="s">
        <v>28</v>
      </c>
      <c r="R62" s="28" t="s">
        <v>28</v>
      </c>
      <c r="S62" s="107" t="s">
        <v>106</v>
      </c>
      <c r="T62" s="107" t="s">
        <v>106</v>
      </c>
      <c r="U62" s="28" t="s">
        <v>106</v>
      </c>
      <c r="V62" s="28" t="s">
        <v>27</v>
      </c>
      <c r="W62" s="8">
        <f>X62/Výpočty!$B$1*1000</f>
        <v>9.0909090909090899</v>
      </c>
      <c r="X62" s="20">
        <v>0.25</v>
      </c>
      <c r="Y62" s="20">
        <f>Výpočty!$B$2*W62</f>
        <v>2.7272727272727271</v>
      </c>
      <c r="Z62" s="20">
        <f>Výpočty!$B$2*X62</f>
        <v>7.4999999999999997E-2</v>
      </c>
      <c r="AA62" s="20">
        <f>(W62-Y62)/2</f>
        <v>3.1818181818181817</v>
      </c>
      <c r="AB62" s="20">
        <f>(X62-Z62)/2</f>
        <v>8.7499999999999994E-2</v>
      </c>
      <c r="AC62" s="19">
        <f>(W62-Y62)/2</f>
        <v>3.1818181818181817</v>
      </c>
      <c r="AD62" s="19">
        <f>(X62-Z62)/2</f>
        <v>8.7499999999999994E-2</v>
      </c>
      <c r="AE62" s="20">
        <v>0</v>
      </c>
      <c r="AF62" s="20">
        <v>0</v>
      </c>
      <c r="AG62" s="57"/>
    </row>
    <row r="63" spans="2:33" ht="75.75" thickBot="1" x14ac:dyDescent="0.3">
      <c r="B63" s="35" t="s">
        <v>153</v>
      </c>
      <c r="C63" s="36" t="s">
        <v>156</v>
      </c>
      <c r="D63" s="60"/>
      <c r="E63" s="61" t="s">
        <v>253</v>
      </c>
      <c r="F63" s="61" t="s">
        <v>314</v>
      </c>
      <c r="G63" s="38"/>
      <c r="H63" s="38"/>
      <c r="I63" s="74"/>
      <c r="J63" s="62"/>
      <c r="K63" s="160"/>
      <c r="L63" s="81" t="s">
        <v>318</v>
      </c>
      <c r="M63" s="81" t="s">
        <v>318</v>
      </c>
      <c r="N63" s="37" t="s">
        <v>319</v>
      </c>
      <c r="O63" s="37"/>
      <c r="P63" s="63"/>
      <c r="Q63" s="63"/>
      <c r="R63" s="63"/>
      <c r="S63" s="38"/>
      <c r="T63" s="38"/>
      <c r="U63" s="38"/>
      <c r="V63" s="38"/>
      <c r="W63" s="64">
        <f>X63/Výpočty!$B$1*1000</f>
        <v>146.18181818181819</v>
      </c>
      <c r="X63" s="65">
        <f>X64+X65</f>
        <v>4.0200000000000005</v>
      </c>
      <c r="Y63" s="38"/>
      <c r="Z63" s="38"/>
      <c r="AA63" s="39"/>
      <c r="AB63" s="39"/>
      <c r="AC63" s="39"/>
      <c r="AD63" s="39"/>
      <c r="AE63" s="39"/>
      <c r="AF63" s="39"/>
      <c r="AG63" s="139"/>
    </row>
    <row r="64" spans="2:33" ht="56.25" customHeight="1" thickBot="1" x14ac:dyDescent="0.3">
      <c r="B64" s="6" t="s">
        <v>152</v>
      </c>
      <c r="C64" s="10" t="s">
        <v>151</v>
      </c>
      <c r="D64" s="41" t="s">
        <v>6</v>
      </c>
      <c r="E64" s="42" t="s">
        <v>254</v>
      </c>
      <c r="F64" s="42" t="s">
        <v>400</v>
      </c>
      <c r="G64" s="43" t="s">
        <v>308</v>
      </c>
      <c r="H64" s="81" t="s">
        <v>318</v>
      </c>
      <c r="I64" s="23"/>
      <c r="J64" s="23"/>
      <c r="K64" s="124"/>
      <c r="L64" s="40"/>
      <c r="M64" s="81" t="s">
        <v>318</v>
      </c>
      <c r="N64" s="37" t="s">
        <v>319</v>
      </c>
      <c r="O64" s="27" t="s">
        <v>21</v>
      </c>
      <c r="P64" s="27" t="s">
        <v>21</v>
      </c>
      <c r="Q64" s="27" t="s">
        <v>22</v>
      </c>
      <c r="R64" s="27" t="s">
        <v>22</v>
      </c>
      <c r="S64" s="27" t="s">
        <v>22</v>
      </c>
      <c r="T64" s="27" t="s">
        <v>22</v>
      </c>
      <c r="U64" s="27" t="s">
        <v>22</v>
      </c>
      <c r="V64" s="27" t="s">
        <v>27</v>
      </c>
      <c r="W64" s="7">
        <f>X64/Výpočty!$B$1*1000</f>
        <v>22.90909090909091</v>
      </c>
      <c r="X64" s="19">
        <v>0.63</v>
      </c>
      <c r="Y64" s="19">
        <f>Výpočty!$B$2*W64</f>
        <v>6.872727272727273</v>
      </c>
      <c r="Z64" s="19">
        <f>Výpočty!$B$2*X64</f>
        <v>0.189</v>
      </c>
      <c r="AA64" s="19">
        <v>0</v>
      </c>
      <c r="AB64" s="19">
        <v>0</v>
      </c>
      <c r="AC64" s="19">
        <f>W64-Y64</f>
        <v>16.036363636363639</v>
      </c>
      <c r="AD64" s="19">
        <f>X64-Z64</f>
        <v>0.441</v>
      </c>
      <c r="AE64" s="19">
        <v>0</v>
      </c>
      <c r="AF64" s="19">
        <v>0</v>
      </c>
      <c r="AG64" s="52" t="s">
        <v>413</v>
      </c>
    </row>
    <row r="65" spans="2:33" ht="45.75" thickBot="1" x14ac:dyDescent="0.3">
      <c r="B65" s="31" t="s">
        <v>154</v>
      </c>
      <c r="C65" s="86" t="s">
        <v>155</v>
      </c>
      <c r="D65" s="87" t="s">
        <v>6</v>
      </c>
      <c r="E65" s="88" t="s">
        <v>211</v>
      </c>
      <c r="F65" s="88" t="s">
        <v>315</v>
      </c>
      <c r="G65" s="89" t="s">
        <v>308</v>
      </c>
      <c r="H65" s="81" t="s">
        <v>318</v>
      </c>
      <c r="I65" s="82"/>
      <c r="J65" s="82"/>
      <c r="K65" s="32"/>
      <c r="L65" s="72"/>
      <c r="M65" s="81" t="s">
        <v>318</v>
      </c>
      <c r="N65" s="37" t="s">
        <v>319</v>
      </c>
      <c r="O65" s="33" t="s">
        <v>111</v>
      </c>
      <c r="P65" s="33" t="s">
        <v>22</v>
      </c>
      <c r="Q65" s="33" t="s">
        <v>114</v>
      </c>
      <c r="R65" s="33" t="s">
        <v>114</v>
      </c>
      <c r="S65" s="33" t="s">
        <v>29</v>
      </c>
      <c r="T65" s="33" t="s">
        <v>29</v>
      </c>
      <c r="U65" s="33" t="s">
        <v>29</v>
      </c>
      <c r="V65" s="33" t="s">
        <v>115</v>
      </c>
      <c r="W65" s="73">
        <f>X65/Výpočty!$B$1*1000</f>
        <v>123.27272727272728</v>
      </c>
      <c r="X65" s="34">
        <v>3.39</v>
      </c>
      <c r="Y65" s="34">
        <f>Výpočty!$B$2*W65</f>
        <v>36.981818181818184</v>
      </c>
      <c r="Z65" s="34">
        <f>Výpočty!$B$2*X65</f>
        <v>1.0169999999999999</v>
      </c>
      <c r="AA65" s="34">
        <v>0</v>
      </c>
      <c r="AB65" s="97">
        <v>0</v>
      </c>
      <c r="AC65" s="34">
        <f>W65-Y65</f>
        <v>86.290909090909096</v>
      </c>
      <c r="AD65" s="34">
        <f>X65-Z65</f>
        <v>2.3730000000000002</v>
      </c>
      <c r="AE65" s="34">
        <v>0</v>
      </c>
      <c r="AF65" s="34">
        <v>0</v>
      </c>
      <c r="AG65" s="90" t="s">
        <v>429</v>
      </c>
    </row>
    <row r="66" spans="2:33" ht="90.75" thickBot="1" x14ac:dyDescent="0.3">
      <c r="B66" s="13" t="s">
        <v>163</v>
      </c>
      <c r="C66" s="14" t="s">
        <v>164</v>
      </c>
      <c r="D66" s="45"/>
      <c r="E66" s="46" t="s">
        <v>255</v>
      </c>
      <c r="F66" s="46" t="s">
        <v>401</v>
      </c>
      <c r="G66" s="5"/>
      <c r="H66" s="5"/>
      <c r="I66" s="68"/>
      <c r="J66" s="47"/>
      <c r="K66" s="17"/>
      <c r="L66" s="81" t="s">
        <v>318</v>
      </c>
      <c r="M66" s="81" t="s">
        <v>318</v>
      </c>
      <c r="N66" s="37" t="s">
        <v>319</v>
      </c>
      <c r="O66" s="26" t="s">
        <v>119</v>
      </c>
      <c r="P66" s="48"/>
      <c r="Q66" s="48"/>
      <c r="R66" s="48"/>
      <c r="S66" s="5"/>
      <c r="T66" s="5"/>
      <c r="U66" s="5"/>
      <c r="V66" s="5"/>
      <c r="W66" s="69">
        <f>X66/Výpočty!$B$1*1000</f>
        <v>204</v>
      </c>
      <c r="X66" s="70">
        <f>X69+X68+X67</f>
        <v>5.6099999999999994</v>
      </c>
      <c r="Y66" s="5"/>
      <c r="Z66" s="5"/>
      <c r="AA66" s="15"/>
      <c r="AB66" s="15"/>
      <c r="AC66" s="15"/>
      <c r="AD66" s="15"/>
      <c r="AE66" s="15"/>
      <c r="AF66" s="15"/>
      <c r="AG66" s="51"/>
    </row>
    <row r="67" spans="2:33" ht="45.75" thickBot="1" x14ac:dyDescent="0.3">
      <c r="B67" s="6" t="s">
        <v>160</v>
      </c>
      <c r="C67" s="76" t="s">
        <v>159</v>
      </c>
      <c r="D67" s="122" t="s">
        <v>6</v>
      </c>
      <c r="E67" s="42" t="s">
        <v>267</v>
      </c>
      <c r="F67" s="42" t="s">
        <v>316</v>
      </c>
      <c r="G67" s="123" t="s">
        <v>308</v>
      </c>
      <c r="H67" s="81" t="s">
        <v>318</v>
      </c>
      <c r="I67" s="124"/>
      <c r="J67" s="124"/>
      <c r="K67" s="124"/>
      <c r="L67" s="40"/>
      <c r="M67" s="81" t="s">
        <v>318</v>
      </c>
      <c r="N67" s="37" t="s">
        <v>319</v>
      </c>
      <c r="O67" s="27" t="s">
        <v>119</v>
      </c>
      <c r="P67" s="27" t="s">
        <v>106</v>
      </c>
      <c r="Q67" s="27" t="s">
        <v>26</v>
      </c>
      <c r="R67" s="27" t="s">
        <v>26</v>
      </c>
      <c r="S67" s="27" t="s">
        <v>26</v>
      </c>
      <c r="T67" s="27" t="s">
        <v>27</v>
      </c>
      <c r="U67" s="27" t="s">
        <v>27</v>
      </c>
      <c r="V67" s="27" t="s">
        <v>108</v>
      </c>
      <c r="W67" s="67">
        <f>X67/Výpočty!$B$1*1000</f>
        <v>103.27272727272727</v>
      </c>
      <c r="X67" s="151">
        <v>2.84</v>
      </c>
      <c r="Y67" s="19">
        <f>Výpočty!$B$2*W67</f>
        <v>30.981818181818177</v>
      </c>
      <c r="Z67" s="19">
        <f>Výpočty!$B$2*X67</f>
        <v>0.85199999999999998</v>
      </c>
      <c r="AA67" s="21">
        <v>0</v>
      </c>
      <c r="AB67" s="21">
        <v>0</v>
      </c>
      <c r="AC67" s="19">
        <f>W67-Y67</f>
        <v>72.290909090909082</v>
      </c>
      <c r="AD67" s="19">
        <f>X67-Z67</f>
        <v>1.988</v>
      </c>
      <c r="AE67" s="19">
        <v>0</v>
      </c>
      <c r="AF67" s="19">
        <v>0</v>
      </c>
      <c r="AG67" s="52"/>
    </row>
    <row r="68" spans="2:33" ht="45.75" thickBot="1" x14ac:dyDescent="0.3">
      <c r="B68" s="6" t="s">
        <v>161</v>
      </c>
      <c r="C68" s="10" t="s">
        <v>158</v>
      </c>
      <c r="D68" s="41" t="s">
        <v>6</v>
      </c>
      <c r="E68" s="42" t="s">
        <v>268</v>
      </c>
      <c r="F68" s="42" t="s">
        <v>317</v>
      </c>
      <c r="G68" s="43" t="s">
        <v>308</v>
      </c>
      <c r="H68" s="81" t="s">
        <v>318</v>
      </c>
      <c r="I68" s="23"/>
      <c r="J68" s="23"/>
      <c r="K68" s="24"/>
      <c r="L68" s="40"/>
      <c r="M68" s="81" t="s">
        <v>318</v>
      </c>
      <c r="N68" s="37" t="s">
        <v>319</v>
      </c>
      <c r="O68" s="27" t="s">
        <v>119</v>
      </c>
      <c r="P68" s="27" t="s">
        <v>22</v>
      </c>
      <c r="Q68" s="27" t="s">
        <v>106</v>
      </c>
      <c r="R68" s="27" t="s">
        <v>106</v>
      </c>
      <c r="S68" s="27" t="s">
        <v>106</v>
      </c>
      <c r="T68" s="27" t="s">
        <v>106</v>
      </c>
      <c r="U68" s="27" t="s">
        <v>106</v>
      </c>
      <c r="V68" s="27" t="s">
        <v>29</v>
      </c>
      <c r="W68" s="67">
        <f>X68/Výpočty!$B$1*1000</f>
        <v>38.909090909090914</v>
      </c>
      <c r="X68" s="151">
        <v>1.07</v>
      </c>
      <c r="Y68" s="19">
        <f>Výpočty!$B$2*W68</f>
        <v>11.672727272727274</v>
      </c>
      <c r="Z68" s="19">
        <f>Výpočty!$B$2*X68</f>
        <v>0.32100000000000001</v>
      </c>
      <c r="AA68" s="19">
        <v>0</v>
      </c>
      <c r="AB68" s="21">
        <v>0</v>
      </c>
      <c r="AC68" s="19">
        <f>W68-Y68</f>
        <v>27.236363636363642</v>
      </c>
      <c r="AD68" s="19">
        <f>X68-Z68</f>
        <v>0.74900000000000011</v>
      </c>
      <c r="AE68" s="19">
        <v>0</v>
      </c>
      <c r="AF68" s="19">
        <v>0</v>
      </c>
      <c r="AG68" s="52"/>
    </row>
    <row r="69" spans="2:33" ht="45.75" thickBot="1" x14ac:dyDescent="0.3">
      <c r="B69" s="31" t="s">
        <v>162</v>
      </c>
      <c r="C69" s="86" t="s">
        <v>157</v>
      </c>
      <c r="D69" s="87" t="s">
        <v>6</v>
      </c>
      <c r="E69" s="42" t="s">
        <v>268</v>
      </c>
      <c r="F69" s="88" t="s">
        <v>317</v>
      </c>
      <c r="G69" s="89" t="s">
        <v>308</v>
      </c>
      <c r="H69" s="81" t="s">
        <v>318</v>
      </c>
      <c r="I69" s="82"/>
      <c r="J69" s="82"/>
      <c r="K69" s="82"/>
      <c r="L69" s="72"/>
      <c r="M69" s="81" t="s">
        <v>318</v>
      </c>
      <c r="N69" s="37" t="s">
        <v>319</v>
      </c>
      <c r="O69" s="33" t="s">
        <v>119</v>
      </c>
      <c r="P69" s="33" t="s">
        <v>22</v>
      </c>
      <c r="Q69" s="33" t="s">
        <v>106</v>
      </c>
      <c r="R69" s="33" t="s">
        <v>28</v>
      </c>
      <c r="S69" s="33" t="s">
        <v>106</v>
      </c>
      <c r="T69" s="33" t="s">
        <v>106</v>
      </c>
      <c r="U69" s="33" t="s">
        <v>106</v>
      </c>
      <c r="V69" s="33" t="s">
        <v>29</v>
      </c>
      <c r="W69" s="152">
        <f>X69/Výpočty!$B$1*1000</f>
        <v>61.818181818181813</v>
      </c>
      <c r="X69" s="153">
        <v>1.7</v>
      </c>
      <c r="Y69" s="34">
        <f>Výpočty!$B$2*W69</f>
        <v>18.545454545454543</v>
      </c>
      <c r="Z69" s="34">
        <f>Výpočty!$B$2*X69</f>
        <v>0.51</v>
      </c>
      <c r="AA69" s="34">
        <f>W69-Y69</f>
        <v>43.272727272727266</v>
      </c>
      <c r="AB69" s="34">
        <f>X69-Z69</f>
        <v>1.19</v>
      </c>
      <c r="AC69" s="34">
        <v>0</v>
      </c>
      <c r="AD69" s="34">
        <v>0</v>
      </c>
      <c r="AE69" s="34">
        <v>0</v>
      </c>
      <c r="AF69" s="34">
        <v>0</v>
      </c>
      <c r="AG69" s="90"/>
    </row>
    <row r="70" spans="2:33" ht="64.5" customHeight="1" thickBot="1" x14ac:dyDescent="0.3">
      <c r="B70" s="13" t="s">
        <v>136</v>
      </c>
      <c r="C70" s="14" t="s">
        <v>137</v>
      </c>
      <c r="D70" s="45"/>
      <c r="E70" s="46" t="s">
        <v>265</v>
      </c>
      <c r="F70" s="46" t="s">
        <v>329</v>
      </c>
      <c r="G70" s="5"/>
      <c r="H70" s="5"/>
      <c r="I70" s="68"/>
      <c r="J70" s="47"/>
      <c r="K70" s="141"/>
      <c r="L70" s="81" t="s">
        <v>318</v>
      </c>
      <c r="M70" s="81" t="s">
        <v>318</v>
      </c>
      <c r="N70" s="37" t="s">
        <v>319</v>
      </c>
      <c r="O70" s="26" t="s">
        <v>20</v>
      </c>
      <c r="P70" s="48"/>
      <c r="Q70" s="48"/>
      <c r="R70" s="48"/>
      <c r="S70" s="5"/>
      <c r="T70" s="5"/>
      <c r="U70" s="5"/>
      <c r="V70" s="5"/>
      <c r="W70" s="69">
        <f>X70/Výpočty!$B$1*1000</f>
        <v>41.81818181818182</v>
      </c>
      <c r="X70" s="50">
        <f>X72</f>
        <v>1.1499999999999999</v>
      </c>
      <c r="Y70" s="5"/>
      <c r="Z70" s="5"/>
      <c r="AA70" s="15"/>
      <c r="AB70" s="15"/>
      <c r="AC70" s="15"/>
      <c r="AD70" s="15"/>
      <c r="AE70" s="15"/>
      <c r="AF70" s="15"/>
      <c r="AG70" s="51"/>
    </row>
    <row r="71" spans="2:33" ht="60.75" thickBot="1" x14ac:dyDescent="0.3">
      <c r="B71" s="155" t="s">
        <v>256</v>
      </c>
      <c r="C71" s="172" t="s">
        <v>257</v>
      </c>
      <c r="D71" s="156"/>
      <c r="E71" s="158" t="s">
        <v>258</v>
      </c>
      <c r="F71" s="158" t="s">
        <v>330</v>
      </c>
      <c r="G71" s="159" t="s">
        <v>308</v>
      </c>
      <c r="H71" s="81" t="s">
        <v>318</v>
      </c>
      <c r="I71" s="150"/>
      <c r="J71" s="157"/>
      <c r="K71" s="157"/>
      <c r="L71" s="40"/>
      <c r="M71" s="81" t="s">
        <v>318</v>
      </c>
      <c r="N71" s="37" t="s">
        <v>319</v>
      </c>
      <c r="O71" s="27" t="s">
        <v>278</v>
      </c>
      <c r="P71" s="27" t="s">
        <v>119</v>
      </c>
      <c r="Q71" s="27" t="s">
        <v>114</v>
      </c>
      <c r="R71" s="27" t="s">
        <v>114</v>
      </c>
      <c r="S71" s="125" t="s">
        <v>29</v>
      </c>
      <c r="T71" s="125" t="s">
        <v>29</v>
      </c>
      <c r="U71" s="27" t="s">
        <v>29</v>
      </c>
      <c r="V71" s="27" t="s">
        <v>115</v>
      </c>
      <c r="W71" s="67">
        <f>X71/Výpočty!$B$1*1000</f>
        <v>46.545454545454547</v>
      </c>
      <c r="X71" s="19">
        <v>1.28</v>
      </c>
      <c r="Y71" s="19">
        <f>Výpočty!$B$2*W71</f>
        <v>13.963636363636363</v>
      </c>
      <c r="Z71" s="19">
        <f>Výpočty!$B$2*X71</f>
        <v>0.38400000000000001</v>
      </c>
      <c r="AA71" s="21">
        <v>0</v>
      </c>
      <c r="AB71" s="21">
        <v>0</v>
      </c>
      <c r="AC71" s="19">
        <f>W71-Y71</f>
        <v>32.581818181818186</v>
      </c>
      <c r="AD71" s="19">
        <f>X71-Z71</f>
        <v>0.89600000000000002</v>
      </c>
      <c r="AE71" s="19">
        <v>0</v>
      </c>
      <c r="AF71" s="19">
        <v>0</v>
      </c>
      <c r="AG71" s="154"/>
    </row>
    <row r="72" spans="2:33" ht="60.75" thickBot="1" x14ac:dyDescent="0.3">
      <c r="B72" s="11" t="s">
        <v>135</v>
      </c>
      <c r="C72" s="12" t="s">
        <v>134</v>
      </c>
      <c r="D72" s="53" t="s">
        <v>6</v>
      </c>
      <c r="E72" s="79" t="s">
        <v>212</v>
      </c>
      <c r="F72" s="79" t="s">
        <v>331</v>
      </c>
      <c r="G72" s="55" t="s">
        <v>308</v>
      </c>
      <c r="H72" s="81" t="s">
        <v>432</v>
      </c>
      <c r="I72" s="25"/>
      <c r="J72" s="25"/>
      <c r="K72" s="25"/>
      <c r="L72" s="167"/>
      <c r="M72" s="81" t="s">
        <v>318</v>
      </c>
      <c r="N72" s="37" t="s">
        <v>319</v>
      </c>
      <c r="O72" s="162" t="s">
        <v>20</v>
      </c>
      <c r="P72" s="162" t="s">
        <v>27</v>
      </c>
      <c r="Q72" s="162" t="s">
        <v>114</v>
      </c>
      <c r="R72" s="162" t="s">
        <v>114</v>
      </c>
      <c r="S72" s="163" t="s">
        <v>29</v>
      </c>
      <c r="T72" s="163" t="s">
        <v>29</v>
      </c>
      <c r="U72" s="162" t="s">
        <v>29</v>
      </c>
      <c r="V72" s="162" t="s">
        <v>109</v>
      </c>
      <c r="W72" s="164">
        <f>X72/Výpočty!$B$1*1000</f>
        <v>41.81818181818182</v>
      </c>
      <c r="X72" s="165">
        <v>1.1499999999999999</v>
      </c>
      <c r="Y72" s="165">
        <f>Výpočty!$B$2*W72</f>
        <v>12.545454545454545</v>
      </c>
      <c r="Z72" s="165">
        <f>Výpočty!$B$2*X72</f>
        <v>0.34499999999999997</v>
      </c>
      <c r="AA72" s="166">
        <v>0</v>
      </c>
      <c r="AB72" s="166">
        <v>0</v>
      </c>
      <c r="AC72" s="165">
        <f>W72-Y72</f>
        <v>29.272727272727273</v>
      </c>
      <c r="AD72" s="165">
        <f>X72-Z72</f>
        <v>0.80499999999999994</v>
      </c>
      <c r="AE72" s="165">
        <v>0</v>
      </c>
      <c r="AF72" s="165">
        <v>0</v>
      </c>
      <c r="AG72" s="57"/>
    </row>
    <row r="73" spans="2:33" ht="75.75" thickBot="1" x14ac:dyDescent="0.3">
      <c r="B73" s="35" t="s">
        <v>140</v>
      </c>
      <c r="C73" s="36" t="s">
        <v>141</v>
      </c>
      <c r="D73" s="60"/>
      <c r="E73" s="61" t="s">
        <v>264</v>
      </c>
      <c r="F73" s="61" t="s">
        <v>332</v>
      </c>
      <c r="G73" s="38"/>
      <c r="H73" s="38"/>
      <c r="I73" s="74"/>
      <c r="J73" s="62"/>
      <c r="K73" s="91"/>
      <c r="L73" s="81" t="s">
        <v>318</v>
      </c>
      <c r="M73" s="81" t="s">
        <v>318</v>
      </c>
      <c r="N73" s="37" t="s">
        <v>319</v>
      </c>
      <c r="O73" s="37" t="s">
        <v>20</v>
      </c>
      <c r="P73" s="63"/>
      <c r="Q73" s="63"/>
      <c r="R73" s="63"/>
      <c r="S73" s="38"/>
      <c r="T73" s="38"/>
      <c r="U73" s="38"/>
      <c r="V73" s="38"/>
      <c r="W73" s="64">
        <f>X73/Výpočty!$B$1*1000</f>
        <v>28</v>
      </c>
      <c r="X73" s="50">
        <f>X74</f>
        <v>0.77</v>
      </c>
      <c r="Y73" s="38"/>
      <c r="Z73" s="38"/>
      <c r="AA73" s="39"/>
      <c r="AB73" s="39"/>
      <c r="AC73" s="39"/>
      <c r="AD73" s="39"/>
      <c r="AE73" s="39"/>
      <c r="AF73" s="39"/>
      <c r="AG73" s="66" t="s">
        <v>412</v>
      </c>
    </row>
    <row r="74" spans="2:33" ht="60.75" thickBot="1" x14ac:dyDescent="0.3">
      <c r="B74" s="11" t="s">
        <v>139</v>
      </c>
      <c r="C74" s="12" t="s">
        <v>138</v>
      </c>
      <c r="D74" s="53" t="s">
        <v>6</v>
      </c>
      <c r="E74" s="110" t="s">
        <v>213</v>
      </c>
      <c r="F74" s="110" t="s">
        <v>333</v>
      </c>
      <c r="G74" s="55" t="s">
        <v>308</v>
      </c>
      <c r="H74" s="81" t="s">
        <v>318</v>
      </c>
      <c r="I74" s="25"/>
      <c r="J74" s="25"/>
      <c r="K74" s="25"/>
      <c r="L74" s="56"/>
      <c r="M74" s="81" t="s">
        <v>318</v>
      </c>
      <c r="N74" s="37" t="s">
        <v>319</v>
      </c>
      <c r="O74" s="28" t="s">
        <v>20</v>
      </c>
      <c r="P74" s="28" t="s">
        <v>26</v>
      </c>
      <c r="Q74" s="28" t="s">
        <v>114</v>
      </c>
      <c r="R74" s="28" t="s">
        <v>114</v>
      </c>
      <c r="S74" s="107" t="s">
        <v>29</v>
      </c>
      <c r="T74" s="107" t="s">
        <v>29</v>
      </c>
      <c r="U74" s="28" t="s">
        <v>29</v>
      </c>
      <c r="V74" s="28" t="s">
        <v>109</v>
      </c>
      <c r="W74" s="8">
        <f>X74/Výpočty!$B$1*1000</f>
        <v>28</v>
      </c>
      <c r="X74" s="168">
        <v>0.77</v>
      </c>
      <c r="Y74" s="20">
        <f>Výpočty!$B$2*W74</f>
        <v>8.4</v>
      </c>
      <c r="Z74" s="20">
        <f>Výpočty!$B$2*X74</f>
        <v>0.23099999999999998</v>
      </c>
      <c r="AA74" s="22">
        <v>0</v>
      </c>
      <c r="AB74" s="22">
        <v>0</v>
      </c>
      <c r="AC74" s="20">
        <f>W74-Y74</f>
        <v>19.600000000000001</v>
      </c>
      <c r="AD74" s="20">
        <f>X74-Z74</f>
        <v>0.53900000000000003</v>
      </c>
      <c r="AE74" s="20">
        <v>0</v>
      </c>
      <c r="AF74" s="20">
        <v>0</v>
      </c>
      <c r="AG74" s="57" t="s">
        <v>411</v>
      </c>
    </row>
    <row r="75" spans="2:33" ht="41.25" customHeight="1" thickBot="1" x14ac:dyDescent="0.3">
      <c r="B75" s="13" t="s">
        <v>170</v>
      </c>
      <c r="C75" s="14" t="s">
        <v>171</v>
      </c>
      <c r="D75" s="45"/>
      <c r="E75" s="46" t="s">
        <v>263</v>
      </c>
      <c r="F75" s="46" t="s">
        <v>334</v>
      </c>
      <c r="G75" s="5"/>
      <c r="H75" s="5"/>
      <c r="I75" s="68"/>
      <c r="J75" s="47"/>
      <c r="K75" s="92"/>
      <c r="L75" s="81" t="s">
        <v>318</v>
      </c>
      <c r="M75" s="81" t="s">
        <v>318</v>
      </c>
      <c r="N75" s="37" t="s">
        <v>319</v>
      </c>
      <c r="O75" s="26" t="s">
        <v>22</v>
      </c>
      <c r="P75" s="48"/>
      <c r="Q75" s="48"/>
      <c r="R75" s="48"/>
      <c r="S75" s="5"/>
      <c r="T75" s="5"/>
      <c r="U75" s="5"/>
      <c r="V75" s="5"/>
      <c r="W75" s="64">
        <f>X75/Výpočty!$B$1*1000</f>
        <v>39.27272727272728</v>
      </c>
      <c r="X75" s="65">
        <f>X76+X77</f>
        <v>1.08</v>
      </c>
      <c r="Y75" s="5"/>
      <c r="Z75" s="5"/>
      <c r="AA75" s="15"/>
      <c r="AB75" s="15"/>
      <c r="AC75" s="15"/>
      <c r="AD75" s="15"/>
      <c r="AE75" s="15"/>
      <c r="AF75" s="15"/>
      <c r="AG75" s="104"/>
    </row>
    <row r="76" spans="2:33" ht="33" customHeight="1" thickBot="1" x14ac:dyDescent="0.3">
      <c r="B76" s="6" t="s">
        <v>167</v>
      </c>
      <c r="C76" s="10" t="s">
        <v>166</v>
      </c>
      <c r="D76" s="41" t="s">
        <v>6</v>
      </c>
      <c r="E76" s="110" t="s">
        <v>214</v>
      </c>
      <c r="F76" s="136" t="s">
        <v>335</v>
      </c>
      <c r="G76" s="43" t="s">
        <v>308</v>
      </c>
      <c r="H76" s="81" t="s">
        <v>318</v>
      </c>
      <c r="I76" s="23"/>
      <c r="J76" s="23"/>
      <c r="K76" s="32"/>
      <c r="L76" s="40"/>
      <c r="M76" s="81" t="s">
        <v>318</v>
      </c>
      <c r="N76" s="37" t="s">
        <v>319</v>
      </c>
      <c r="O76" s="27" t="s">
        <v>113</v>
      </c>
      <c r="P76" s="27" t="s">
        <v>106</v>
      </c>
      <c r="Q76" s="27" t="s">
        <v>27</v>
      </c>
      <c r="R76" s="27" t="s">
        <v>27</v>
      </c>
      <c r="S76" s="27" t="s">
        <v>27</v>
      </c>
      <c r="T76" s="27" t="s">
        <v>114</v>
      </c>
      <c r="U76" s="27" t="s">
        <v>114</v>
      </c>
      <c r="V76" s="27" t="s">
        <v>29</v>
      </c>
      <c r="W76" s="64">
        <f>X76/Výpočty!$B$1*1000</f>
        <v>30.18181818181818</v>
      </c>
      <c r="X76" s="19">
        <v>0.83</v>
      </c>
      <c r="Y76" s="19">
        <f>Výpočty!$B$2*W76</f>
        <v>9.0545454545454529</v>
      </c>
      <c r="Z76" s="19">
        <f>Výpočty!$B$2*X76</f>
        <v>0.24899999999999997</v>
      </c>
      <c r="AA76" s="19">
        <v>0</v>
      </c>
      <c r="AB76" s="19">
        <v>0</v>
      </c>
      <c r="AC76" s="34">
        <f>W76-Y76</f>
        <v>21.127272727272725</v>
      </c>
      <c r="AD76" s="34">
        <f>X76-Z76</f>
        <v>0.58099999999999996</v>
      </c>
      <c r="AE76" s="34">
        <v>0</v>
      </c>
      <c r="AF76" s="34">
        <v>0</v>
      </c>
      <c r="AG76" s="52"/>
    </row>
    <row r="77" spans="2:33" ht="47.25" customHeight="1" thickBot="1" x14ac:dyDescent="0.3">
      <c r="B77" s="11" t="s">
        <v>169</v>
      </c>
      <c r="C77" s="77" t="s">
        <v>168</v>
      </c>
      <c r="D77" s="78" t="s">
        <v>6</v>
      </c>
      <c r="E77" s="110" t="s">
        <v>215</v>
      </c>
      <c r="F77" s="42" t="s">
        <v>402</v>
      </c>
      <c r="G77" s="80" t="s">
        <v>308</v>
      </c>
      <c r="H77" s="81" t="s">
        <v>318</v>
      </c>
      <c r="I77" s="83"/>
      <c r="J77" s="83"/>
      <c r="K77" s="25"/>
      <c r="L77" s="56"/>
      <c r="M77" s="81" t="s">
        <v>318</v>
      </c>
      <c r="N77" s="37" t="s">
        <v>319</v>
      </c>
      <c r="O77" s="27" t="s">
        <v>22</v>
      </c>
      <c r="P77" s="27" t="s">
        <v>106</v>
      </c>
      <c r="Q77" s="27" t="s">
        <v>27</v>
      </c>
      <c r="R77" s="27" t="s">
        <v>27</v>
      </c>
      <c r="S77" s="27" t="s">
        <v>27</v>
      </c>
      <c r="T77" s="27" t="s">
        <v>114</v>
      </c>
      <c r="U77" s="27" t="s">
        <v>114</v>
      </c>
      <c r="V77" s="27" t="s">
        <v>29</v>
      </c>
      <c r="W77" s="8">
        <f>X77/Výpočty!$B$1*1000</f>
        <v>9.0909090909090899</v>
      </c>
      <c r="X77" s="20">
        <v>0.25</v>
      </c>
      <c r="Y77" s="20">
        <f>Výpočty!$B$2*W77</f>
        <v>2.7272727272727271</v>
      </c>
      <c r="Z77" s="20">
        <f>Výpočty!$B$2*X77</f>
        <v>7.4999999999999997E-2</v>
      </c>
      <c r="AA77" s="20">
        <v>0</v>
      </c>
      <c r="AB77" s="22">
        <v>0</v>
      </c>
      <c r="AC77" s="20">
        <f>W77-Y77</f>
        <v>6.3636363636363633</v>
      </c>
      <c r="AD77" s="20">
        <f>X77-Z77</f>
        <v>0.17499999999999999</v>
      </c>
      <c r="AE77" s="20">
        <v>0</v>
      </c>
      <c r="AF77" s="20">
        <v>0</v>
      </c>
      <c r="AG77" s="57"/>
    </row>
    <row r="78" spans="2:33" ht="60.75" thickBot="1" x14ac:dyDescent="0.3">
      <c r="B78" s="13" t="s">
        <v>175</v>
      </c>
      <c r="C78" s="14" t="s">
        <v>176</v>
      </c>
      <c r="D78" s="45"/>
      <c r="E78" s="46" t="s">
        <v>266</v>
      </c>
      <c r="F78" s="61" t="s">
        <v>336</v>
      </c>
      <c r="G78" s="5"/>
      <c r="H78" s="5"/>
      <c r="I78" s="68"/>
      <c r="J78" s="47"/>
      <c r="K78" s="92"/>
      <c r="L78" s="81" t="s">
        <v>318</v>
      </c>
      <c r="M78" s="81" t="s">
        <v>318</v>
      </c>
      <c r="N78" s="37" t="s">
        <v>319</v>
      </c>
      <c r="O78" s="26" t="s">
        <v>110</v>
      </c>
      <c r="P78" s="48"/>
      <c r="Q78" s="48"/>
      <c r="R78" s="48"/>
      <c r="S78" s="5"/>
      <c r="T78" s="5"/>
      <c r="U78" s="5"/>
      <c r="V78" s="5"/>
      <c r="W78" s="64">
        <f>X78/Výpočty!$B$1*1000</f>
        <v>21.454545454545453</v>
      </c>
      <c r="X78" s="50">
        <f>X79</f>
        <v>0.59</v>
      </c>
      <c r="Y78" s="5"/>
      <c r="Z78" s="5"/>
      <c r="AA78" s="15"/>
      <c r="AB78" s="15"/>
      <c r="AC78" s="15"/>
      <c r="AD78" s="15"/>
      <c r="AE78" s="15"/>
      <c r="AF78" s="15"/>
      <c r="AG78" s="51"/>
    </row>
    <row r="79" spans="2:33" ht="75.75" thickBot="1" x14ac:dyDescent="0.3">
      <c r="B79" s="11" t="s">
        <v>174</v>
      </c>
      <c r="C79" s="12" t="s">
        <v>173</v>
      </c>
      <c r="D79" s="53" t="s">
        <v>6</v>
      </c>
      <c r="E79" s="110" t="s">
        <v>217</v>
      </c>
      <c r="F79" s="110" t="s">
        <v>428</v>
      </c>
      <c r="G79" s="55" t="s">
        <v>308</v>
      </c>
      <c r="H79" s="81" t="s">
        <v>318</v>
      </c>
      <c r="I79" s="25"/>
      <c r="J79" s="25"/>
      <c r="K79" s="25"/>
      <c r="L79" s="56"/>
      <c r="M79" s="81" t="s">
        <v>318</v>
      </c>
      <c r="N79" s="37" t="s">
        <v>319</v>
      </c>
      <c r="O79" s="28" t="s">
        <v>110</v>
      </c>
      <c r="P79" s="28" t="s">
        <v>24</v>
      </c>
      <c r="Q79" s="28" t="s">
        <v>106</v>
      </c>
      <c r="R79" s="28" t="s">
        <v>106</v>
      </c>
      <c r="S79" s="107" t="s">
        <v>106</v>
      </c>
      <c r="T79" s="107" t="s">
        <v>26</v>
      </c>
      <c r="U79" s="28" t="s">
        <v>26</v>
      </c>
      <c r="V79" s="28" t="s">
        <v>114</v>
      </c>
      <c r="W79" s="8">
        <f>X79/Výpočty!$B$1*1000</f>
        <v>21.454545454545453</v>
      </c>
      <c r="X79" s="20">
        <v>0.59</v>
      </c>
      <c r="Y79" s="20">
        <f>Výpočty!$B$2*W79</f>
        <v>6.4363636363636356</v>
      </c>
      <c r="Z79" s="20">
        <f>Výpočty!$B$2*X79</f>
        <v>0.17699999999999999</v>
      </c>
      <c r="AA79" s="22">
        <v>0</v>
      </c>
      <c r="AB79" s="22">
        <v>0</v>
      </c>
      <c r="AC79" s="20">
        <f>W79-Y79</f>
        <v>15.018181818181818</v>
      </c>
      <c r="AD79" s="20">
        <f>X79-Z79</f>
        <v>0.41299999999999998</v>
      </c>
      <c r="AE79" s="20">
        <v>0</v>
      </c>
      <c r="AF79" s="20">
        <v>0</v>
      </c>
      <c r="AG79" s="57"/>
    </row>
    <row r="80" spans="2:33" ht="44.25" customHeight="1" thickBot="1" x14ac:dyDescent="0.3">
      <c r="B80" s="13" t="s">
        <v>179</v>
      </c>
      <c r="C80" s="14" t="s">
        <v>180</v>
      </c>
      <c r="D80" s="45"/>
      <c r="E80" s="46" t="s">
        <v>269</v>
      </c>
      <c r="F80" s="46" t="s">
        <v>337</v>
      </c>
      <c r="G80" s="5"/>
      <c r="H80" s="5"/>
      <c r="I80" s="68"/>
      <c r="J80" s="47"/>
      <c r="K80" s="92"/>
      <c r="L80" s="81" t="s">
        <v>318</v>
      </c>
      <c r="M80" s="81" t="s">
        <v>318</v>
      </c>
      <c r="N80" s="37" t="s">
        <v>319</v>
      </c>
      <c r="O80" s="26" t="s">
        <v>218</v>
      </c>
      <c r="P80" s="48"/>
      <c r="Q80" s="48"/>
      <c r="R80" s="48"/>
      <c r="S80" s="5"/>
      <c r="T80" s="5"/>
      <c r="U80" s="5"/>
      <c r="V80" s="5"/>
      <c r="W80" s="64">
        <f>X80/Výpočty!$B$1*1000</f>
        <v>27.27272727272727</v>
      </c>
      <c r="X80" s="50">
        <f>X81</f>
        <v>0.75</v>
      </c>
      <c r="Y80" s="5"/>
      <c r="Z80" s="5"/>
      <c r="AA80" s="15"/>
      <c r="AB80" s="15"/>
      <c r="AC80" s="15"/>
      <c r="AD80" s="15"/>
      <c r="AE80" s="15"/>
      <c r="AF80" s="15"/>
      <c r="AG80" s="51"/>
    </row>
    <row r="81" spans="2:33" ht="30.75" thickBot="1" x14ac:dyDescent="0.3">
      <c r="B81" s="11" t="s">
        <v>178</v>
      </c>
      <c r="C81" s="12" t="s">
        <v>177</v>
      </c>
      <c r="D81" s="53" t="s">
        <v>6</v>
      </c>
      <c r="E81" s="79" t="s">
        <v>219</v>
      </c>
      <c r="F81" s="79" t="s">
        <v>338</v>
      </c>
      <c r="G81" s="55" t="s">
        <v>308</v>
      </c>
      <c r="H81" s="81" t="s">
        <v>318</v>
      </c>
      <c r="I81" s="25"/>
      <c r="J81" s="25"/>
      <c r="K81" s="25"/>
      <c r="L81" s="56"/>
      <c r="M81" s="81" t="s">
        <v>318</v>
      </c>
      <c r="N81" s="37" t="s">
        <v>319</v>
      </c>
      <c r="O81" s="28" t="s">
        <v>218</v>
      </c>
      <c r="P81" s="28" t="s">
        <v>23</v>
      </c>
      <c r="Q81" s="28" t="s">
        <v>27</v>
      </c>
      <c r="R81" s="28" t="s">
        <v>27</v>
      </c>
      <c r="S81" s="107" t="s">
        <v>114</v>
      </c>
      <c r="T81" s="107" t="s">
        <v>114</v>
      </c>
      <c r="U81" s="28" t="s">
        <v>114</v>
      </c>
      <c r="V81" s="28" t="s">
        <v>108</v>
      </c>
      <c r="W81" s="8">
        <f>X81/Výpočty!$B$1*1000</f>
        <v>27.27272727272727</v>
      </c>
      <c r="X81" s="20">
        <v>0.75</v>
      </c>
      <c r="Y81" s="20">
        <f>Výpočty!$B$2*W81</f>
        <v>8.1818181818181799</v>
      </c>
      <c r="Z81" s="20">
        <f>Výpočty!$B$2*X81</f>
        <v>0.22499999999999998</v>
      </c>
      <c r="AA81" s="22">
        <v>0</v>
      </c>
      <c r="AB81" s="22">
        <v>0</v>
      </c>
      <c r="AC81" s="20">
        <f>W81-Y81</f>
        <v>19.09090909090909</v>
      </c>
      <c r="AD81" s="20">
        <f>X81-Z81</f>
        <v>0.52500000000000002</v>
      </c>
      <c r="AE81" s="20">
        <v>0</v>
      </c>
      <c r="AF81" s="20">
        <v>0</v>
      </c>
      <c r="AG81" s="57"/>
    </row>
    <row r="82" spans="2:33" ht="44.25" customHeight="1" thickBot="1" x14ac:dyDescent="0.3">
      <c r="B82" s="13" t="s">
        <v>183</v>
      </c>
      <c r="C82" s="14" t="s">
        <v>184</v>
      </c>
      <c r="D82" s="45"/>
      <c r="E82" s="46" t="s">
        <v>270</v>
      </c>
      <c r="F82" s="46" t="s">
        <v>339</v>
      </c>
      <c r="G82" s="5"/>
      <c r="H82" s="5"/>
      <c r="I82" s="68"/>
      <c r="J82" s="47"/>
      <c r="K82" s="92"/>
      <c r="L82" s="81" t="s">
        <v>318</v>
      </c>
      <c r="M82" s="81" t="s">
        <v>318</v>
      </c>
      <c r="N82" s="37" t="s">
        <v>319</v>
      </c>
      <c r="O82" s="26" t="s">
        <v>113</v>
      </c>
      <c r="P82" s="48"/>
      <c r="Q82" s="48"/>
      <c r="R82" s="48"/>
      <c r="S82" s="5"/>
      <c r="T82" s="5"/>
      <c r="U82" s="5"/>
      <c r="V82" s="5"/>
      <c r="W82" s="64">
        <f>X82/Výpočty!$B$1*1000</f>
        <v>12</v>
      </c>
      <c r="X82" s="50">
        <f>X83</f>
        <v>0.33</v>
      </c>
      <c r="Y82" s="5"/>
      <c r="Z82" s="5"/>
      <c r="AA82" s="15"/>
      <c r="AB82" s="15"/>
      <c r="AC82" s="15"/>
      <c r="AD82" s="15"/>
      <c r="AE82" s="15"/>
      <c r="AF82" s="15"/>
      <c r="AG82" s="51"/>
    </row>
    <row r="83" spans="2:33" ht="33" customHeight="1" thickBot="1" x14ac:dyDescent="0.3">
      <c r="B83" s="11" t="s">
        <v>182</v>
      </c>
      <c r="C83" s="12" t="s">
        <v>181</v>
      </c>
      <c r="D83" s="53" t="s">
        <v>6</v>
      </c>
      <c r="E83" s="79" t="s">
        <v>220</v>
      </c>
      <c r="F83" s="79" t="s">
        <v>340</v>
      </c>
      <c r="G83" s="55" t="s">
        <v>308</v>
      </c>
      <c r="H83" s="81" t="s">
        <v>318</v>
      </c>
      <c r="I83" s="25"/>
      <c r="J83" s="25"/>
      <c r="K83" s="25"/>
      <c r="L83" s="56"/>
      <c r="M83" s="81" t="s">
        <v>318</v>
      </c>
      <c r="N83" s="37" t="s">
        <v>319</v>
      </c>
      <c r="O83" s="28" t="s">
        <v>113</v>
      </c>
      <c r="P83" s="28" t="s">
        <v>107</v>
      </c>
      <c r="Q83" s="28" t="s">
        <v>22</v>
      </c>
      <c r="R83" s="28" t="s">
        <v>106</v>
      </c>
      <c r="S83" s="107" t="s">
        <v>106</v>
      </c>
      <c r="T83" s="107" t="s">
        <v>26</v>
      </c>
      <c r="U83" s="28" t="s">
        <v>26</v>
      </c>
      <c r="V83" s="28" t="s">
        <v>27</v>
      </c>
      <c r="W83" s="8">
        <f>X83/Výpočty!$B$1*1000</f>
        <v>12</v>
      </c>
      <c r="X83" s="20">
        <v>0.33</v>
      </c>
      <c r="Y83" s="20">
        <f>Výpočty!$B$2*W83</f>
        <v>3.5999999999999996</v>
      </c>
      <c r="Z83" s="20">
        <f>Výpočty!$B$2*X83</f>
        <v>9.9000000000000005E-2</v>
      </c>
      <c r="AA83" s="22">
        <v>0</v>
      </c>
      <c r="AB83" s="22">
        <v>0</v>
      </c>
      <c r="AC83" s="20">
        <f>W83-Y83</f>
        <v>8.4</v>
      </c>
      <c r="AD83" s="20">
        <f>X83-Z83</f>
        <v>0.23100000000000001</v>
      </c>
      <c r="AE83" s="20">
        <v>0</v>
      </c>
      <c r="AF83" s="20">
        <v>0</v>
      </c>
      <c r="AG83" s="57"/>
    </row>
    <row r="84" spans="2:33" ht="44.25" customHeight="1" thickBot="1" x14ac:dyDescent="0.3">
      <c r="B84" s="13" t="s">
        <v>187</v>
      </c>
      <c r="C84" s="14" t="s">
        <v>188</v>
      </c>
      <c r="D84" s="45"/>
      <c r="E84" s="46"/>
      <c r="F84" s="46"/>
      <c r="G84" s="5"/>
      <c r="H84" s="5"/>
      <c r="I84" s="68"/>
      <c r="J84" s="47"/>
      <c r="K84" s="92"/>
      <c r="L84" s="81" t="s">
        <v>318</v>
      </c>
      <c r="M84" s="81" t="s">
        <v>318</v>
      </c>
      <c r="N84" s="37" t="s">
        <v>319</v>
      </c>
      <c r="O84" s="26" t="s">
        <v>221</v>
      </c>
      <c r="P84" s="48"/>
      <c r="Q84" s="48"/>
      <c r="R84" s="48"/>
      <c r="S84" s="5"/>
      <c r="T84" s="5"/>
      <c r="U84" s="5"/>
      <c r="V84" s="5"/>
      <c r="W84" s="64">
        <f>X84/Výpočty!$B$1*1000</f>
        <v>57.818181818181827</v>
      </c>
      <c r="X84" s="50">
        <f>X85</f>
        <v>1.59</v>
      </c>
      <c r="Y84" s="5"/>
      <c r="Z84" s="5"/>
      <c r="AA84" s="15"/>
      <c r="AB84" s="15"/>
      <c r="AC84" s="15"/>
      <c r="AD84" s="15"/>
      <c r="AE84" s="15"/>
      <c r="AF84" s="15"/>
      <c r="AG84" s="51"/>
    </row>
    <row r="85" spans="2:33" ht="75.75" thickBot="1" x14ac:dyDescent="0.3">
      <c r="B85" s="11" t="s">
        <v>186</v>
      </c>
      <c r="C85" s="12" t="s">
        <v>185</v>
      </c>
      <c r="D85" s="53" t="s">
        <v>6</v>
      </c>
      <c r="E85" s="79" t="s">
        <v>271</v>
      </c>
      <c r="F85" s="79" t="s">
        <v>425</v>
      </c>
      <c r="G85" s="55" t="s">
        <v>308</v>
      </c>
      <c r="H85" s="81" t="s">
        <v>318</v>
      </c>
      <c r="I85" s="25"/>
      <c r="J85" s="25"/>
      <c r="K85" s="25"/>
      <c r="L85" s="56"/>
      <c r="M85" s="81" t="s">
        <v>318</v>
      </c>
      <c r="N85" s="37" t="s">
        <v>319</v>
      </c>
      <c r="O85" s="28" t="s">
        <v>221</v>
      </c>
      <c r="P85" s="28" t="s">
        <v>107</v>
      </c>
      <c r="Q85" s="28" t="s">
        <v>26</v>
      </c>
      <c r="R85" s="28" t="s">
        <v>26</v>
      </c>
      <c r="S85" s="107" t="s">
        <v>27</v>
      </c>
      <c r="T85" s="107" t="s">
        <v>27</v>
      </c>
      <c r="U85" s="28" t="s">
        <v>27</v>
      </c>
      <c r="V85" s="28" t="s">
        <v>108</v>
      </c>
      <c r="W85" s="8">
        <f>X85/Výpočty!$B$1*1000</f>
        <v>57.818181818181827</v>
      </c>
      <c r="X85" s="20">
        <v>1.59</v>
      </c>
      <c r="Y85" s="20">
        <f>Výpočty!$B$2*W85</f>
        <v>17.345454545454547</v>
      </c>
      <c r="Z85" s="20">
        <f>Výpočty!$B$2*X85</f>
        <v>0.47699999999999998</v>
      </c>
      <c r="AA85" s="22">
        <v>0</v>
      </c>
      <c r="AB85" s="22">
        <v>0</v>
      </c>
      <c r="AC85" s="20">
        <f>W85-Y85</f>
        <v>40.472727272727283</v>
      </c>
      <c r="AD85" s="20">
        <f>X85-Z85</f>
        <v>1.113</v>
      </c>
      <c r="AE85" s="20">
        <v>0</v>
      </c>
      <c r="AF85" s="20">
        <v>0</v>
      </c>
      <c r="AG85" s="57"/>
    </row>
    <row r="86" spans="2:33" ht="60.75" thickBot="1" x14ac:dyDescent="0.3">
      <c r="B86" s="13" t="s">
        <v>191</v>
      </c>
      <c r="C86" s="14" t="s">
        <v>192</v>
      </c>
      <c r="D86" s="45"/>
      <c r="E86" s="46" t="s">
        <v>272</v>
      </c>
      <c r="F86" s="46" t="s">
        <v>403</v>
      </c>
      <c r="G86" s="5"/>
      <c r="H86" s="5"/>
      <c r="I86" s="68"/>
      <c r="J86" s="47"/>
      <c r="K86" s="92"/>
      <c r="L86" s="81" t="s">
        <v>318</v>
      </c>
      <c r="M86" s="81" t="s">
        <v>318</v>
      </c>
      <c r="N86" s="37" t="s">
        <v>319</v>
      </c>
      <c r="O86" s="26" t="s">
        <v>221</v>
      </c>
      <c r="P86" s="48"/>
      <c r="Q86" s="48"/>
      <c r="R86" s="48"/>
      <c r="S86" s="5"/>
      <c r="T86" s="5"/>
      <c r="U86" s="5"/>
      <c r="V86" s="5"/>
      <c r="W86" s="64">
        <f>X86/Výpočty!$B$1*1000</f>
        <v>3.6363636363636362</v>
      </c>
      <c r="X86" s="50">
        <f>X87</f>
        <v>0.1</v>
      </c>
      <c r="Y86" s="5"/>
      <c r="Z86" s="5"/>
      <c r="AA86" s="15"/>
      <c r="AB86" s="15"/>
      <c r="AC86" s="15"/>
      <c r="AD86" s="15"/>
      <c r="AE86" s="15"/>
      <c r="AF86" s="15"/>
      <c r="AG86" s="51"/>
    </row>
    <row r="87" spans="2:33" ht="60.75" thickBot="1" x14ac:dyDescent="0.3">
      <c r="B87" s="11" t="s">
        <v>190</v>
      </c>
      <c r="C87" s="12" t="s">
        <v>189</v>
      </c>
      <c r="D87" s="53" t="s">
        <v>6</v>
      </c>
      <c r="E87" s="79" t="s">
        <v>222</v>
      </c>
      <c r="F87" s="79" t="s">
        <v>341</v>
      </c>
      <c r="G87" s="55" t="s">
        <v>308</v>
      </c>
      <c r="H87" s="81" t="s">
        <v>318</v>
      </c>
      <c r="I87" s="25"/>
      <c r="J87" s="25"/>
      <c r="K87" s="25"/>
      <c r="L87" s="56"/>
      <c r="M87" s="81" t="s">
        <v>318</v>
      </c>
      <c r="N87" s="37" t="s">
        <v>319</v>
      </c>
      <c r="O87" s="28" t="s">
        <v>221</v>
      </c>
      <c r="P87" s="28" t="s">
        <v>106</v>
      </c>
      <c r="Q87" s="28" t="s">
        <v>26</v>
      </c>
      <c r="R87" s="28" t="s">
        <v>26</v>
      </c>
      <c r="S87" s="107" t="s">
        <v>26</v>
      </c>
      <c r="T87" s="107" t="s">
        <v>27</v>
      </c>
      <c r="U87" s="28" t="s">
        <v>27</v>
      </c>
      <c r="V87" s="28" t="s">
        <v>114</v>
      </c>
      <c r="W87" s="8">
        <f>X87/Výpočty!$B$1*1000</f>
        <v>3.6363636363636362</v>
      </c>
      <c r="X87" s="20">
        <v>0.1</v>
      </c>
      <c r="Y87" s="20">
        <f>Výpočty!$B$2*W87</f>
        <v>1.0909090909090908</v>
      </c>
      <c r="Z87" s="20">
        <f>Výpočty!$B$2*X87</f>
        <v>0.03</v>
      </c>
      <c r="AA87" s="22">
        <v>0</v>
      </c>
      <c r="AB87" s="22">
        <v>0</v>
      </c>
      <c r="AC87" s="20">
        <f>W87-Y87</f>
        <v>2.5454545454545454</v>
      </c>
      <c r="AD87" s="20">
        <f>X87-Z87</f>
        <v>7.0000000000000007E-2</v>
      </c>
      <c r="AE87" s="20">
        <v>0</v>
      </c>
      <c r="AF87" s="20">
        <v>0</v>
      </c>
      <c r="AG87" s="57"/>
    </row>
    <row r="88" spans="2:33" ht="45.75" thickBot="1" x14ac:dyDescent="0.3">
      <c r="B88" s="13" t="s">
        <v>193</v>
      </c>
      <c r="C88" s="14" t="s">
        <v>194</v>
      </c>
      <c r="D88" s="45"/>
      <c r="E88" s="46" t="s">
        <v>282</v>
      </c>
      <c r="F88" s="46" t="s">
        <v>404</v>
      </c>
      <c r="G88" s="5"/>
      <c r="H88" s="5"/>
      <c r="I88" s="68"/>
      <c r="J88" s="47"/>
      <c r="K88" s="92"/>
      <c r="L88" s="81" t="s">
        <v>318</v>
      </c>
      <c r="M88" s="81" t="s">
        <v>318</v>
      </c>
      <c r="N88" s="37" t="s">
        <v>319</v>
      </c>
      <c r="O88" s="26" t="s">
        <v>110</v>
      </c>
      <c r="P88" s="48"/>
      <c r="Q88" s="48"/>
      <c r="R88" s="48"/>
      <c r="S88" s="5"/>
      <c r="T88" s="5"/>
      <c r="U88" s="5"/>
      <c r="V88" s="5"/>
      <c r="W88" s="64">
        <f>X88/Výpočty!$B$1*1000</f>
        <v>22.545454545454547</v>
      </c>
      <c r="X88" s="65">
        <f>X89</f>
        <v>0.62</v>
      </c>
      <c r="Y88" s="5"/>
      <c r="Z88" s="5"/>
      <c r="AA88" s="15"/>
      <c r="AB88" s="15"/>
      <c r="AC88" s="15"/>
      <c r="AD88" s="15"/>
      <c r="AE88" s="15"/>
      <c r="AF88" s="15"/>
      <c r="AG88" s="104" t="s">
        <v>410</v>
      </c>
    </row>
    <row r="89" spans="2:33" ht="63.75" customHeight="1" thickBot="1" x14ac:dyDescent="0.3">
      <c r="B89" s="31" t="s">
        <v>223</v>
      </c>
      <c r="C89" s="86" t="s">
        <v>224</v>
      </c>
      <c r="D89" s="87" t="s">
        <v>6</v>
      </c>
      <c r="E89" s="161" t="s">
        <v>273</v>
      </c>
      <c r="F89" s="161" t="s">
        <v>405</v>
      </c>
      <c r="G89" s="89" t="s">
        <v>308</v>
      </c>
      <c r="H89" s="81" t="s">
        <v>318</v>
      </c>
      <c r="I89" s="82"/>
      <c r="J89" s="82"/>
      <c r="K89" s="32"/>
      <c r="L89" s="72"/>
      <c r="M89" s="81" t="s">
        <v>318</v>
      </c>
      <c r="N89" s="37" t="s">
        <v>319</v>
      </c>
      <c r="O89" s="33" t="s">
        <v>110</v>
      </c>
      <c r="P89" s="33" t="s">
        <v>25</v>
      </c>
      <c r="Q89" s="33" t="s">
        <v>106</v>
      </c>
      <c r="R89" s="33" t="s">
        <v>106</v>
      </c>
      <c r="S89" s="33" t="s">
        <v>106</v>
      </c>
      <c r="T89" s="33" t="s">
        <v>26</v>
      </c>
      <c r="U89" s="33" t="s">
        <v>26</v>
      </c>
      <c r="V89" s="33" t="s">
        <v>116</v>
      </c>
      <c r="W89" s="137">
        <f>X89/Výpočty!$B$1*1000</f>
        <v>22.545454545454547</v>
      </c>
      <c r="X89" s="34">
        <v>0.62</v>
      </c>
      <c r="Y89" s="34">
        <f>Výpočty!$B$2*W89</f>
        <v>6.7636363636363637</v>
      </c>
      <c r="Z89" s="34">
        <f>Výpočty!$B$2*X89</f>
        <v>0.186</v>
      </c>
      <c r="AA89" s="34">
        <v>0</v>
      </c>
      <c r="AB89" s="34">
        <v>0</v>
      </c>
      <c r="AC89" s="34">
        <f>W89-Y89</f>
        <v>15.781818181818183</v>
      </c>
      <c r="AD89" s="34">
        <f>X89-Z89</f>
        <v>0.434</v>
      </c>
      <c r="AE89" s="34">
        <v>0</v>
      </c>
      <c r="AF89" s="34">
        <v>0</v>
      </c>
      <c r="AG89" s="90" t="s">
        <v>409</v>
      </c>
    </row>
    <row r="90" spans="2:33" ht="44.25" customHeight="1" thickBot="1" x14ac:dyDescent="0.3">
      <c r="B90" s="13" t="s">
        <v>197</v>
      </c>
      <c r="C90" s="14" t="s">
        <v>198</v>
      </c>
      <c r="D90" s="45"/>
      <c r="E90" s="46" t="s">
        <v>274</v>
      </c>
      <c r="F90" s="46" t="s">
        <v>342</v>
      </c>
      <c r="G90" s="5"/>
      <c r="H90" s="5"/>
      <c r="I90" s="68"/>
      <c r="J90" s="47"/>
      <c r="K90" s="92"/>
      <c r="L90" s="81" t="s">
        <v>318</v>
      </c>
      <c r="M90" s="81" t="s">
        <v>318</v>
      </c>
      <c r="N90" s="37" t="s">
        <v>319</v>
      </c>
      <c r="O90" s="26" t="s">
        <v>221</v>
      </c>
      <c r="P90" s="48"/>
      <c r="Q90" s="48"/>
      <c r="R90" s="48"/>
      <c r="S90" s="5"/>
      <c r="T90" s="5"/>
      <c r="U90" s="5"/>
      <c r="V90" s="5"/>
      <c r="W90" s="49">
        <f>X90/Výpočty!$B$1*1000</f>
        <v>27.636363636363637</v>
      </c>
      <c r="X90" s="50">
        <f>X91</f>
        <v>0.76</v>
      </c>
      <c r="Y90" s="5"/>
      <c r="Z90" s="5"/>
      <c r="AA90" s="15"/>
      <c r="AB90" s="15"/>
      <c r="AC90" s="15"/>
      <c r="AD90" s="15"/>
      <c r="AE90" s="15"/>
      <c r="AF90" s="15"/>
      <c r="AG90" s="51"/>
    </row>
    <row r="91" spans="2:33" ht="60.75" thickBot="1" x14ac:dyDescent="0.3">
      <c r="B91" s="11" t="s">
        <v>196</v>
      </c>
      <c r="C91" s="12" t="s">
        <v>195</v>
      </c>
      <c r="D91" s="53" t="s">
        <v>6</v>
      </c>
      <c r="E91" s="79" t="s">
        <v>225</v>
      </c>
      <c r="F91" s="79" t="s">
        <v>343</v>
      </c>
      <c r="G91" s="55" t="s">
        <v>308</v>
      </c>
      <c r="H91" s="81" t="s">
        <v>318</v>
      </c>
      <c r="I91" s="25"/>
      <c r="J91" s="25"/>
      <c r="K91" s="25"/>
      <c r="L91" s="56"/>
      <c r="M91" s="81" t="s">
        <v>318</v>
      </c>
      <c r="N91" s="37" t="s">
        <v>319</v>
      </c>
      <c r="O91" s="28" t="s">
        <v>221</v>
      </c>
      <c r="P91" s="28" t="s">
        <v>20</v>
      </c>
      <c r="Q91" s="28" t="s">
        <v>22</v>
      </c>
      <c r="R91" s="28" t="s">
        <v>106</v>
      </c>
      <c r="S91" s="107" t="s">
        <v>106</v>
      </c>
      <c r="T91" s="107" t="s">
        <v>106</v>
      </c>
      <c r="U91" s="28" t="s">
        <v>106</v>
      </c>
      <c r="V91" s="28" t="s">
        <v>114</v>
      </c>
      <c r="W91" s="149">
        <f>X91/Výpočty!$B$1*1000</f>
        <v>27.636363636363637</v>
      </c>
      <c r="X91" s="20">
        <v>0.76</v>
      </c>
      <c r="Y91" s="20">
        <f>Výpočty!$B$2*W91</f>
        <v>8.290909090909091</v>
      </c>
      <c r="Z91" s="20">
        <f>Výpočty!$B$2*X91</f>
        <v>0.22799999999999998</v>
      </c>
      <c r="AA91" s="22">
        <v>0</v>
      </c>
      <c r="AB91" s="22">
        <v>0</v>
      </c>
      <c r="AC91" s="20">
        <f>W91-Y91</f>
        <v>19.345454545454544</v>
      </c>
      <c r="AD91" s="20">
        <f>X91-Z91</f>
        <v>0.53200000000000003</v>
      </c>
      <c r="AE91" s="20">
        <v>0</v>
      </c>
      <c r="AF91" s="20">
        <v>0</v>
      </c>
      <c r="AG91" s="57" t="s">
        <v>408</v>
      </c>
    </row>
    <row r="92" spans="2:33" ht="135.75" thickBot="1" x14ac:dyDescent="0.3">
      <c r="B92" s="35" t="s">
        <v>201</v>
      </c>
      <c r="C92" s="36" t="s">
        <v>202</v>
      </c>
      <c r="D92" s="60"/>
      <c r="E92" s="61" t="s">
        <v>275</v>
      </c>
      <c r="F92" s="61" t="s">
        <v>344</v>
      </c>
      <c r="G92" s="38"/>
      <c r="H92" s="38"/>
      <c r="I92" s="74"/>
      <c r="J92" s="62"/>
      <c r="K92" s="91"/>
      <c r="L92" s="81" t="s">
        <v>318</v>
      </c>
      <c r="M92" s="81" t="s">
        <v>318</v>
      </c>
      <c r="N92" s="37" t="s">
        <v>319</v>
      </c>
      <c r="O92" s="37" t="s">
        <v>20</v>
      </c>
      <c r="P92" s="63"/>
      <c r="Q92" s="63"/>
      <c r="R92" s="63"/>
      <c r="S92" s="38"/>
      <c r="T92" s="38"/>
      <c r="U92" s="38"/>
      <c r="V92" s="38"/>
      <c r="W92" s="64">
        <f>X92/Výpočty!$B$1*1000</f>
        <v>103.63636363636364</v>
      </c>
      <c r="X92" s="65">
        <f>X93</f>
        <v>2.85</v>
      </c>
      <c r="Y92" s="38"/>
      <c r="Z92" s="38"/>
      <c r="AA92" s="39"/>
      <c r="AB92" s="39"/>
      <c r="AC92" s="39"/>
      <c r="AD92" s="39"/>
      <c r="AE92" s="39"/>
      <c r="AF92" s="39"/>
      <c r="AG92" s="66" t="s">
        <v>419</v>
      </c>
    </row>
    <row r="93" spans="2:33" ht="75.75" thickBot="1" x14ac:dyDescent="0.3">
      <c r="B93" s="11" t="s">
        <v>200</v>
      </c>
      <c r="C93" s="12" t="s">
        <v>199</v>
      </c>
      <c r="D93" s="53" t="s">
        <v>6</v>
      </c>
      <c r="E93" s="79" t="s">
        <v>276</v>
      </c>
      <c r="F93" s="79" t="s">
        <v>406</v>
      </c>
      <c r="G93" s="55" t="s">
        <v>308</v>
      </c>
      <c r="H93" s="81" t="s">
        <v>318</v>
      </c>
      <c r="I93" s="25"/>
      <c r="J93" s="25"/>
      <c r="K93" s="25"/>
      <c r="L93" s="56"/>
      <c r="M93" s="81" t="s">
        <v>318</v>
      </c>
      <c r="N93" s="37" t="s">
        <v>319</v>
      </c>
      <c r="O93" s="28" t="s">
        <v>20</v>
      </c>
      <c r="P93" s="28" t="s">
        <v>24</v>
      </c>
      <c r="Q93" s="28" t="s">
        <v>27</v>
      </c>
      <c r="R93" s="28" t="s">
        <v>27</v>
      </c>
      <c r="S93" s="107" t="s">
        <v>26</v>
      </c>
      <c r="T93" s="107" t="s">
        <v>27</v>
      </c>
      <c r="U93" s="28" t="s">
        <v>27</v>
      </c>
      <c r="V93" s="28" t="s">
        <v>109</v>
      </c>
      <c r="W93" s="8">
        <f>X93/Výpočty!$B$1*1000</f>
        <v>103.63636363636364</v>
      </c>
      <c r="X93" s="20">
        <v>2.85</v>
      </c>
      <c r="Y93" s="20">
        <f>Výpočty!$B$2*W93</f>
        <v>31.09090909090909</v>
      </c>
      <c r="Z93" s="20">
        <f>Výpočty!$B$2*X93</f>
        <v>0.85499999999999998</v>
      </c>
      <c r="AA93" s="22">
        <v>0</v>
      </c>
      <c r="AB93" s="22">
        <v>0</v>
      </c>
      <c r="AC93" s="20">
        <f>W93-Y93</f>
        <v>72.545454545454547</v>
      </c>
      <c r="AD93" s="20">
        <f>X93-Z93</f>
        <v>1.9950000000000001</v>
      </c>
      <c r="AE93" s="20">
        <v>0</v>
      </c>
      <c r="AF93" s="20">
        <v>0</v>
      </c>
      <c r="AG93" s="57" t="s">
        <v>407</v>
      </c>
    </row>
  </sheetData>
  <mergeCells count="31">
    <mergeCell ref="B2:E2"/>
    <mergeCell ref="M3:M4"/>
    <mergeCell ref="J3:J4"/>
    <mergeCell ref="B3:B4"/>
    <mergeCell ref="C3:C4"/>
    <mergeCell ref="E3:E4"/>
    <mergeCell ref="I3:I4"/>
    <mergeCell ref="G3:G4"/>
    <mergeCell ref="D3:D4"/>
    <mergeCell ref="H3:H4"/>
    <mergeCell ref="W2:AF2"/>
    <mergeCell ref="L3:L4"/>
    <mergeCell ref="V3:V4"/>
    <mergeCell ref="K3:K4"/>
    <mergeCell ref="S2:V2"/>
    <mergeCell ref="L2:R2"/>
    <mergeCell ref="W3:X3"/>
    <mergeCell ref="N3:N4"/>
    <mergeCell ref="Y3:Z3"/>
    <mergeCell ref="AE3:AF3"/>
    <mergeCell ref="U3:U4"/>
    <mergeCell ref="I2:K2"/>
    <mergeCell ref="S3:S4"/>
    <mergeCell ref="R3:R4"/>
    <mergeCell ref="O3:O4"/>
    <mergeCell ref="AG3:AG4"/>
    <mergeCell ref="P3:P4"/>
    <mergeCell ref="AA3:AB3"/>
    <mergeCell ref="AC3:AD3"/>
    <mergeCell ref="T3:T4"/>
    <mergeCell ref="Q3:Q4"/>
  </mergeCells>
  <phoneticPr fontId="6" type="noConversion"/>
  <pageMargins left="0.31496062992125984" right="0.31496062992125984" top="0.74803149606299213" bottom="0.74803149606299213" header="0.31496062992125984" footer="0.31496062992125984"/>
  <pageSetup paperSize="8" scale="5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
  <sheetViews>
    <sheetView workbookViewId="0">
      <selection activeCell="A3" sqref="A3"/>
    </sheetView>
  </sheetViews>
  <sheetFormatPr defaultRowHeight="15" x14ac:dyDescent="0.25"/>
  <cols>
    <col min="1" max="1" width="21.5703125" customWidth="1"/>
  </cols>
  <sheetData>
    <row r="1" spans="1:2" x14ac:dyDescent="0.25">
      <c r="A1" t="s">
        <v>7</v>
      </c>
      <c r="B1">
        <v>27.5</v>
      </c>
    </row>
    <row r="2" spans="1:2" x14ac:dyDescent="0.25">
      <c r="A2" t="s">
        <v>8</v>
      </c>
      <c r="B2" s="18">
        <v>0.3</v>
      </c>
    </row>
  </sheetData>
  <phoneticPr fontId="6" type="noConversion"/>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Measure level</vt:lpstr>
      <vt:lpstr>Výpočty</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 Riley</dc:creator>
  <cp:lastModifiedBy>Irena Vicarova</cp:lastModifiedBy>
  <cp:lastPrinted>2014-04-02T12:08:27Z</cp:lastPrinted>
  <dcterms:created xsi:type="dcterms:W3CDTF">2014-01-27T08:39:01Z</dcterms:created>
  <dcterms:modified xsi:type="dcterms:W3CDTF">2015-03-12T06:17:20Z</dcterms:modified>
</cp:coreProperties>
</file>