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30" yWindow="345" windowWidth="17580" windowHeight="12135" tabRatio="786" activeTab="5"/>
  </bookViews>
  <sheets>
    <sheet name="Kap.01" sheetId="1" r:id="rId1"/>
    <sheet name="Kap.02" sheetId="2" r:id="rId2"/>
    <sheet name="Kap. 03" sheetId="3" r:id="rId3"/>
    <sheet name="Kap. 04" sheetId="20" r:id="rId4"/>
    <sheet name="Kap. 05" sheetId="5" r:id="rId5"/>
    <sheet name="Kap. 06" sheetId="19" r:id="rId6"/>
    <sheet name="Kap. 07" sheetId="7" r:id="rId7"/>
    <sheet name="Kap. 08" sheetId="8" r:id="rId8"/>
    <sheet name="Kap. 09" sheetId="23" r:id="rId9"/>
    <sheet name="Kap. 10" sheetId="13" r:id="rId10"/>
  </sheets>
  <calcPr calcId="171027"/>
</workbook>
</file>

<file path=xl/calcChain.xml><?xml version="1.0" encoding="utf-8"?>
<calcChain xmlns="http://schemas.openxmlformats.org/spreadsheetml/2006/main">
  <c r="G87" i="23"/>
  <c r="G88"/>
  <c r="G89"/>
  <c r="F85"/>
  <c r="G43"/>
  <c r="G44"/>
  <c r="G22"/>
  <c r="E85"/>
  <c r="E56"/>
  <c r="E39"/>
  <c r="E35"/>
  <c r="E27"/>
  <c r="E9"/>
  <c r="E7" s="1"/>
  <c r="F9" i="13"/>
  <c r="E14"/>
  <c r="E9"/>
  <c r="G10" i="8"/>
  <c r="G11"/>
  <c r="E13"/>
  <c r="E7"/>
  <c r="F22" i="7"/>
  <c r="E22"/>
  <c r="E18"/>
  <c r="E12"/>
  <c r="E9"/>
  <c r="E8" s="1"/>
  <c r="G24" i="19"/>
  <c r="G25"/>
  <c r="G26"/>
  <c r="G28"/>
  <c r="F7"/>
  <c r="E7"/>
  <c r="G8"/>
  <c r="G9"/>
  <c r="E31"/>
  <c r="E25"/>
  <c r="E14"/>
  <c r="E10"/>
  <c r="E38" i="23" l="1"/>
  <c r="E6"/>
  <c r="G10" i="19"/>
  <c r="F13" i="5"/>
  <c r="F16"/>
  <c r="F21"/>
  <c r="F33"/>
  <c r="E40"/>
  <c r="E33"/>
  <c r="E31"/>
  <c r="E29"/>
  <c r="E25"/>
  <c r="E110" i="20"/>
  <c r="E14"/>
  <c r="E12" i="5" l="1"/>
  <c r="E197" i="20"/>
  <c r="E193"/>
  <c r="E156"/>
  <c r="E151"/>
  <c r="E146"/>
  <c r="E141"/>
  <c r="E135"/>
  <c r="E130"/>
  <c r="E125"/>
  <c r="E120"/>
  <c r="E105"/>
  <c r="E100"/>
  <c r="E95"/>
  <c r="E90"/>
  <c r="E85"/>
  <c r="E80"/>
  <c r="E76"/>
  <c r="E75"/>
  <c r="E72"/>
  <c r="E71"/>
  <c r="E69"/>
  <c r="E68"/>
  <c r="E65"/>
  <c r="E64"/>
  <c r="E61"/>
  <c r="E60"/>
  <c r="E51"/>
  <c r="E50"/>
  <c r="E48"/>
  <c r="E47"/>
  <c r="E44"/>
  <c r="E43"/>
  <c r="E41"/>
  <c r="E39"/>
  <c r="E37"/>
  <c r="E35"/>
  <c r="E33"/>
  <c r="E32"/>
  <c r="E29"/>
  <c r="E28"/>
  <c r="E26"/>
  <c r="E25"/>
  <c r="E23"/>
  <c r="E22"/>
  <c r="E20"/>
  <c r="E19"/>
  <c r="E17"/>
  <c r="E16"/>
  <c r="E13"/>
  <c r="E10"/>
  <c r="E9"/>
  <c r="F8" i="3"/>
  <c r="E8"/>
  <c r="G14"/>
  <c r="G15"/>
  <c r="G16"/>
  <c r="G17"/>
  <c r="G18"/>
  <c r="G19"/>
  <c r="F10"/>
  <c r="E10"/>
  <c r="G11" i="2"/>
  <c r="G16"/>
  <c r="F18"/>
  <c r="F8"/>
  <c r="E18"/>
  <c r="E8"/>
  <c r="G15"/>
  <c r="G31" i="1"/>
  <c r="G30"/>
  <c r="G29"/>
  <c r="E27"/>
  <c r="F27"/>
  <c r="G27" s="1"/>
  <c r="G21"/>
  <c r="E8" i="20" l="1"/>
  <c r="E79"/>
  <c r="G80"/>
  <c r="G75"/>
  <c r="G71"/>
  <c r="G60"/>
  <c r="G50"/>
  <c r="G39"/>
  <c r="G35"/>
  <c r="G25"/>
  <c r="G22"/>
  <c r="G13"/>
  <c r="G9"/>
  <c r="G85"/>
  <c r="F76"/>
  <c r="F72"/>
  <c r="F69"/>
  <c r="F65"/>
  <c r="F61"/>
  <c r="F51"/>
  <c r="F48"/>
  <c r="F44"/>
  <c r="F41"/>
  <c r="F37"/>
  <c r="F33"/>
  <c r="F29"/>
  <c r="F26"/>
  <c r="F23"/>
  <c r="F17"/>
  <c r="G68"/>
  <c r="G64"/>
  <c r="G47"/>
  <c r="G43"/>
  <c r="G32"/>
  <c r="G28"/>
  <c r="G19"/>
  <c r="G16"/>
  <c r="F8"/>
  <c r="F39" i="23"/>
  <c r="G26" i="5"/>
  <c r="G14"/>
  <c r="G35" i="19"/>
  <c r="G37" i="5"/>
  <c r="G28"/>
  <c r="G8" i="20" l="1"/>
  <c r="E7"/>
  <c r="F56" i="23"/>
  <c r="F35"/>
  <c r="F7" i="8"/>
  <c r="F27" i="23" l="1"/>
  <c r="F7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6"/>
  <c r="F6" l="1"/>
  <c r="F38"/>
  <c r="G11" i="13"/>
  <c r="G16"/>
  <c r="G8" i="23"/>
  <c r="G9"/>
  <c r="G10"/>
  <c r="G11"/>
  <c r="G12"/>
  <c r="G13"/>
  <c r="G14"/>
  <c r="G15"/>
  <c r="G16"/>
  <c r="G18"/>
  <c r="G20"/>
  <c r="G21"/>
  <c r="G23"/>
  <c r="G28"/>
  <c r="G29"/>
  <c r="G30"/>
  <c r="G31"/>
  <c r="G32"/>
  <c r="G33"/>
  <c r="G36"/>
  <c r="G40"/>
  <c r="G41"/>
  <c r="G42"/>
  <c r="G45"/>
  <c r="G46"/>
  <c r="G47"/>
  <c r="G8" i="8"/>
  <c r="G9"/>
  <c r="G14"/>
  <c r="G10" i="7"/>
  <c r="G13"/>
  <c r="G14"/>
  <c r="G15"/>
  <c r="G16"/>
  <c r="G19"/>
  <c r="G20"/>
  <c r="G23"/>
  <c r="G24"/>
  <c r="G25"/>
  <c r="G15" i="19"/>
  <c r="G16"/>
  <c r="G17"/>
  <c r="G18"/>
  <c r="G19"/>
  <c r="G20"/>
  <c r="G21"/>
  <c r="G22"/>
  <c r="G23"/>
  <c r="G32"/>
  <c r="G34"/>
  <c r="G17" i="5"/>
  <c r="G18"/>
  <c r="G27"/>
  <c r="G30"/>
  <c r="G32"/>
  <c r="G34"/>
  <c r="G35"/>
  <c r="G41"/>
  <c r="G10"/>
  <c r="G13"/>
  <c r="G90" i="20"/>
  <c r="G95"/>
  <c r="G100"/>
  <c r="G105"/>
  <c r="G110"/>
  <c r="G120"/>
  <c r="G125"/>
  <c r="G130"/>
  <c r="G135"/>
  <c r="G141"/>
  <c r="G146"/>
  <c r="G151"/>
  <c r="G156"/>
  <c r="G185"/>
  <c r="G187"/>
  <c r="G189"/>
  <c r="F91" i="23" l="1"/>
  <c r="G9" i="3"/>
  <c r="G11"/>
  <c r="G12"/>
  <c r="G13"/>
  <c r="G9" i="2"/>
  <c r="G10"/>
  <c r="G12"/>
  <c r="G13"/>
  <c r="G14"/>
  <c r="G35" i="1"/>
  <c r="G25"/>
  <c r="G24"/>
  <c r="G20"/>
  <c r="F14" i="19" l="1"/>
  <c r="F12" i="7"/>
  <c r="G12" s="1"/>
  <c r="G7" i="19"/>
  <c r="F14" i="13" l="1"/>
  <c r="F13" i="8"/>
  <c r="F18" i="7"/>
  <c r="F9" s="1"/>
  <c r="F31" i="19"/>
  <c r="F36" s="1"/>
  <c r="F8" i="5"/>
  <c r="F25"/>
  <c r="F29"/>
  <c r="F31"/>
  <c r="F40"/>
  <c r="F79" i="20"/>
  <c r="F193"/>
  <c r="F197"/>
  <c r="F12" i="5" l="1"/>
  <c r="F42" s="1"/>
  <c r="F18" i="13"/>
  <c r="F15" i="8"/>
  <c r="F8" i="7"/>
  <c r="F7" i="20"/>
  <c r="F31" i="7" l="1"/>
  <c r="F203" i="20"/>
  <c r="F23" i="3" l="1"/>
  <c r="F34" i="1" l="1"/>
  <c r="F23"/>
  <c r="F18"/>
  <c r="F36" l="1"/>
  <c r="E18" l="1"/>
  <c r="G18" s="1"/>
  <c r="G29" i="5" l="1"/>
  <c r="G31"/>
  <c r="G39" i="23" l="1"/>
  <c r="G79" i="20"/>
  <c r="G8" i="2" l="1"/>
  <c r="G40" i="5"/>
  <c r="G14" i="19" l="1"/>
  <c r="G27" i="23"/>
  <c r="G7"/>
  <c r="G33" i="5"/>
  <c r="G25"/>
  <c r="G9" i="7" l="1"/>
  <c r="G18"/>
  <c r="G16" i="5"/>
  <c r="G22" i="7"/>
  <c r="G35" i="23" l="1"/>
  <c r="G85"/>
  <c r="G10" i="3"/>
  <c r="G31" i="19" l="1"/>
  <c r="E36"/>
  <c r="G36" s="1"/>
  <c r="G6" i="23"/>
  <c r="G38"/>
  <c r="G56"/>
  <c r="G7" i="20"/>
  <c r="E203"/>
  <c r="G203" s="1"/>
  <c r="E91" i="23" l="1"/>
  <c r="G91" s="1"/>
  <c r="G8" i="3"/>
  <c r="G12" i="5" l="1"/>
  <c r="G9" i="13"/>
  <c r="E34" i="1" l="1"/>
  <c r="G34" s="1"/>
  <c r="E23"/>
  <c r="G23" s="1"/>
  <c r="E23" i="3"/>
  <c r="G23" s="1"/>
  <c r="G18" i="2" l="1"/>
  <c r="E36" i="1"/>
  <c r="G36" s="1"/>
  <c r="G13" i="8"/>
  <c r="E8" i="5"/>
  <c r="E18" i="13" l="1"/>
  <c r="G18" s="1"/>
  <c r="G14"/>
  <c r="G7" i="8"/>
  <c r="G8" i="5"/>
  <c r="E42"/>
  <c r="G42" s="1"/>
  <c r="E15" i="8"/>
  <c r="G15" s="1"/>
  <c r="G8" i="7"/>
  <c r="E31" l="1"/>
  <c r="G31" s="1"/>
</calcChain>
</file>

<file path=xl/sharedStrings.xml><?xml version="1.0" encoding="utf-8"?>
<sst xmlns="http://schemas.openxmlformats.org/spreadsheetml/2006/main" count="901" uniqueCount="402">
  <si>
    <t>Kapitola 01 – rozvoj obce</t>
  </si>
  <si>
    <t>Organiz.</t>
  </si>
  <si>
    <t>Číslo</t>
  </si>
  <si>
    <t>Název organizace,</t>
  </si>
  <si>
    <t>Schválený</t>
  </si>
  <si>
    <t>jednotka</t>
  </si>
  <si>
    <t>organizace</t>
  </si>
  <si>
    <t>činnosti</t>
  </si>
  <si>
    <t>Rozpočtová skladba (oddíl, §)</t>
  </si>
  <si>
    <t>(ORJ)</t>
  </si>
  <si>
    <t>(ORG)</t>
  </si>
  <si>
    <t>Běžné výdaje:</t>
  </si>
  <si>
    <t>3635 - územní plánování</t>
  </si>
  <si>
    <t>0105</t>
  </si>
  <si>
    <t>výkony rozhodnutí</t>
  </si>
  <si>
    <t>znalecké posudky</t>
  </si>
  <si>
    <t>činnost odboru - právní pomoc</t>
  </si>
  <si>
    <t>Běžné výdaje celkem</t>
  </si>
  <si>
    <t xml:space="preserve">Kapitola 02 – městská infrastruktura  </t>
  </si>
  <si>
    <r>
      <t xml:space="preserve">                                                                                </t>
    </r>
    <r>
      <rPr>
        <u/>
        <sz val="10"/>
        <rFont val="Arial CE"/>
        <family val="2"/>
        <charset val="238"/>
      </rPr>
      <t/>
    </r>
  </si>
  <si>
    <t>0202</t>
  </si>
  <si>
    <t>kontejnerová služba</t>
  </si>
  <si>
    <t xml:space="preserve">3722 - sběr a svoz komunálních odpadů </t>
  </si>
  <si>
    <t xml:space="preserve">3723 - sběr a svoz ostatních odpadů </t>
  </si>
  <si>
    <t>likvidace "černých" skládek</t>
  </si>
  <si>
    <t>3729 - ostatní nakládání s odpady jinak nespecif. (j.n.)</t>
  </si>
  <si>
    <t>činnost odboru</t>
  </si>
  <si>
    <t>3749 - ostatní činnosti k ochraně přírody a krajiny</t>
  </si>
  <si>
    <t>veřejná zeleň – běžná údržba</t>
  </si>
  <si>
    <t>3745 - péče o vzhled obcí a veřejnou zeleň</t>
  </si>
  <si>
    <t>2219 - ostatní záležitosti pozemních komunikací</t>
  </si>
  <si>
    <t>Kapitola 03 – doprava</t>
  </si>
  <si>
    <t>0319</t>
  </si>
  <si>
    <t xml:space="preserve">odbor dopravy ÚMČ </t>
  </si>
  <si>
    <t>čištění komunikací nad rámec TSK</t>
  </si>
  <si>
    <t>2212 - silnice</t>
  </si>
  <si>
    <t>2219 - ost. záležitosti pozemních komunikací</t>
  </si>
  <si>
    <t>informační směrové značky - památky MČ Praha 8</t>
  </si>
  <si>
    <t>Kapitola 04 – školství, mládež a sport</t>
  </si>
  <si>
    <t>0414</t>
  </si>
  <si>
    <t>odbor školství ÚMČ</t>
  </si>
  <si>
    <t>MŠ s právní subjektivitou</t>
  </si>
  <si>
    <t>101</t>
  </si>
  <si>
    <t>3111 - předškolní zařízení</t>
  </si>
  <si>
    <t>102</t>
  </si>
  <si>
    <t>MŠ Sokolovská</t>
  </si>
  <si>
    <t>104</t>
  </si>
  <si>
    <t>MŠ Bojasova</t>
  </si>
  <si>
    <t>105</t>
  </si>
  <si>
    <t>MŠ U Sluncové</t>
  </si>
  <si>
    <t>106</t>
  </si>
  <si>
    <t>MŠ Kotlaska</t>
  </si>
  <si>
    <t>107</t>
  </si>
  <si>
    <t>MŠ Na Pěšinách</t>
  </si>
  <si>
    <t>108</t>
  </si>
  <si>
    <t>MŠ Šiškova</t>
  </si>
  <si>
    <t>109</t>
  </si>
  <si>
    <t>MŠ Šimůnkova</t>
  </si>
  <si>
    <t>110</t>
  </si>
  <si>
    <t>MŠ Chabařovická</t>
  </si>
  <si>
    <t>111</t>
  </si>
  <si>
    <t>MŠ Na Přesypu</t>
  </si>
  <si>
    <t>112</t>
  </si>
  <si>
    <t>MŠ Klíčanská</t>
  </si>
  <si>
    <t>113</t>
  </si>
  <si>
    <t>MŠ Poznaňská</t>
  </si>
  <si>
    <t>114</t>
  </si>
  <si>
    <t>MŠ Lešenská</t>
  </si>
  <si>
    <t>115</t>
  </si>
  <si>
    <t>MŠ Štěpničná</t>
  </si>
  <si>
    <t>116</t>
  </si>
  <si>
    <t>MŠ Libčická</t>
  </si>
  <si>
    <t>117</t>
  </si>
  <si>
    <t>MŠ Řešovská</t>
  </si>
  <si>
    <t>118</t>
  </si>
  <si>
    <t>MŠ Na Korábě</t>
  </si>
  <si>
    <t>119</t>
  </si>
  <si>
    <t>MŠ Krynická</t>
  </si>
  <si>
    <t>ZŠ s právní subjektivitou</t>
  </si>
  <si>
    <t>201</t>
  </si>
  <si>
    <t>ZŠ Libčická</t>
  </si>
  <si>
    <t>3113 - základní školy</t>
  </si>
  <si>
    <t>202</t>
  </si>
  <si>
    <t>ZŠ a MŠ U Školské zahrady</t>
  </si>
  <si>
    <t>203</t>
  </si>
  <si>
    <t>ZŠ Na Šutce</t>
  </si>
  <si>
    <t>204</t>
  </si>
  <si>
    <t>ZŠ a MŠ Petra Strozziho</t>
  </si>
  <si>
    <t>206</t>
  </si>
  <si>
    <t>ZŠ a MŠ Lyčkovo nám.</t>
  </si>
  <si>
    <t>207</t>
  </si>
  <si>
    <t xml:space="preserve">ZŠ Palmovka </t>
  </si>
  <si>
    <t>208</t>
  </si>
  <si>
    <t>210</t>
  </si>
  <si>
    <t>ZŠ Žernosecká</t>
  </si>
  <si>
    <t>211</t>
  </si>
  <si>
    <t>ZŠ a MŠ Dolákova</t>
  </si>
  <si>
    <t>212</t>
  </si>
  <si>
    <t>ZŠ Hovorčovická</t>
  </si>
  <si>
    <t>213</t>
  </si>
  <si>
    <t>ZŠ Glowackého</t>
  </si>
  <si>
    <t>214</t>
  </si>
  <si>
    <t>ZŠ "Mazurská" (Svídnická)</t>
  </si>
  <si>
    <t>215</t>
  </si>
  <si>
    <t>ZŠ a MŠ "Ústavní" (Hlivická)</t>
  </si>
  <si>
    <t>216</t>
  </si>
  <si>
    <t>ZŠ Burešova</t>
  </si>
  <si>
    <t>218</t>
  </si>
  <si>
    <t>ZŠ Bohumila Hrabala</t>
  </si>
  <si>
    <t>činnost odboru školství</t>
  </si>
  <si>
    <t>pol. 5169 - nákup služeb j.n.</t>
  </si>
  <si>
    <t>pojištění škol</t>
  </si>
  <si>
    <t xml:space="preserve">3113 - základní školy </t>
  </si>
  <si>
    <t>pol. 5163 - služby peněžních ústavů</t>
  </si>
  <si>
    <t>301</t>
  </si>
  <si>
    <t>Kapitola 05 – zdravotnictví a sociální oblast</t>
  </si>
  <si>
    <t>4329 - soc. péče a pomoc dětem a mládeži j.n.</t>
  </si>
  <si>
    <t>projekt "Dům pro sociální bydlení Prosecká"</t>
  </si>
  <si>
    <t>4374 - azylové domy, nízkoprahová denní centra a noclehárny</t>
  </si>
  <si>
    <t>4349 - ost. soc. péče a pomoc ost. skupinám obyvatel.</t>
  </si>
  <si>
    <t>protidrogová prevence</t>
  </si>
  <si>
    <t>3541 - prevence před drogami</t>
  </si>
  <si>
    <t xml:space="preserve"> </t>
  </si>
  <si>
    <t>pol. 5136 - knihy, učební pomůcky a tisk</t>
  </si>
  <si>
    <t>pol. 5194 - věcné dary</t>
  </si>
  <si>
    <t>pol. 5139 - nákup materiálu j.n.</t>
  </si>
  <si>
    <t>pol. 5167 - služby školení a vzdělávání</t>
  </si>
  <si>
    <t>3511 - všeobecná ambulantní péče</t>
  </si>
  <si>
    <t>ukončení činnosti přísp.organizace</t>
  </si>
  <si>
    <t>pol. 5429 - ostatní náhrady placené obyvatelstvu</t>
  </si>
  <si>
    <t>pol. 5166 - konzultační, poradenské a právní služby</t>
  </si>
  <si>
    <t>3523 - odborné léčebné ústavy</t>
  </si>
  <si>
    <t xml:space="preserve">Gerontologické centrum, Praha 8 (GC) </t>
  </si>
  <si>
    <t>pol. 5331 - neinv.příspěvky zřízeným přísp.organizacím</t>
  </si>
  <si>
    <t>vč."ošetřovatelského domu" (Benákova 6, Kobylisy)</t>
  </si>
  <si>
    <t>502</t>
  </si>
  <si>
    <t>4378 - terénní programy</t>
  </si>
  <si>
    <t xml:space="preserve">Kapitola 06 – kultura a cestovní ruch </t>
  </si>
  <si>
    <t>0617</t>
  </si>
  <si>
    <t>kulturní dům "KRAKOV"</t>
  </si>
  <si>
    <t xml:space="preserve">3392 - zájmová činnost v kultuře </t>
  </si>
  <si>
    <t>613</t>
  </si>
  <si>
    <t>3311 - divadelní činnost</t>
  </si>
  <si>
    <t>614</t>
  </si>
  <si>
    <t>redakce měsíčníku "Osmička"</t>
  </si>
  <si>
    <t>3349 - záležitosti sděl. prostředků j.n.</t>
  </si>
  <si>
    <t>616</t>
  </si>
  <si>
    <t>sportovní soutěže</t>
  </si>
  <si>
    <t>3421 - využití volného času dětí a mládeže</t>
  </si>
  <si>
    <t>kulturní památky</t>
  </si>
  <si>
    <t>3322 - zachování a obnova kulturních památek</t>
  </si>
  <si>
    <t>občanské záležitosti (vítání občánků, zlaté svatby apod.)</t>
  </si>
  <si>
    <t>3399 - záležitosti kultury, církví a sděl.prostř.j.n.</t>
  </si>
  <si>
    <t>615</t>
  </si>
  <si>
    <t>Karlínské farmářské trhy</t>
  </si>
  <si>
    <t>výstavy</t>
  </si>
  <si>
    <t xml:space="preserve">3317 - výstavní činnost v kultuře </t>
  </si>
  <si>
    <t>3319 - záležitosti kultury j.n.</t>
  </si>
  <si>
    <t>0631</t>
  </si>
  <si>
    <t xml:space="preserve">odbor kancelář starosty ÚMČ </t>
  </si>
  <si>
    <t>3349 - záležitosti sděl.prostředků j.n.</t>
  </si>
  <si>
    <t>620</t>
  </si>
  <si>
    <t>propagace</t>
  </si>
  <si>
    <t>Kapitola 07 – bezpečnost</t>
  </si>
  <si>
    <t>5212 - ochrana obyvatelstva</t>
  </si>
  <si>
    <t xml:space="preserve">činnost odboru </t>
  </si>
  <si>
    <t>pol. 5137 - drobný hmotný majetek</t>
  </si>
  <si>
    <t xml:space="preserve">pol. 5139 - nákup materiálu j.n.  </t>
  </si>
  <si>
    <t>pol .5164 - nájemné</t>
  </si>
  <si>
    <t>pol. 5171 - opravy a udržování</t>
  </si>
  <si>
    <t>telefonní paušály, Městská policie HMP</t>
  </si>
  <si>
    <t>5311 - bezpečnost a veřejný pořádek</t>
  </si>
  <si>
    <t>pol. 5154 - elektrická energie</t>
  </si>
  <si>
    <t>Kapitola 08 – hospodářství</t>
  </si>
  <si>
    <t>0804</t>
  </si>
  <si>
    <t>3639 - komunální služby a územní rozvoj j. n.</t>
  </si>
  <si>
    <t xml:space="preserve">sociální pohřby </t>
  </si>
  <si>
    <t xml:space="preserve">3632 - pohřebnictví </t>
  </si>
  <si>
    <t>Kapitola 09 – vnitřní správa</t>
  </si>
  <si>
    <t>0901</t>
  </si>
  <si>
    <t>odbor kancelář tajemníka ÚMČ</t>
  </si>
  <si>
    <t>6171 - činnost místní správy</t>
  </si>
  <si>
    <t>pol. 5011 - platy zaměstnanců</t>
  </si>
  <si>
    <t>pol. 5021 - ostatní osobní výdaje</t>
  </si>
  <si>
    <t>Fond zaměstnavatele (UZ 00810)</t>
  </si>
  <si>
    <t>pol. 5499 - ostatní neinv.transfery (jubilea)</t>
  </si>
  <si>
    <t>pol. 5024 - odstupné</t>
  </si>
  <si>
    <t>pol. 5031 - povinné pojistné na sociální zabezpečení</t>
  </si>
  <si>
    <t>pol. 5424 - náhrady mezd v době nemoci</t>
  </si>
  <si>
    <t>pol. 5032 - povinné pojistné na zdravotní pojištění</t>
  </si>
  <si>
    <t>pol. 5038 - ost.povinné pojistné hrazené zaměstnavatelem</t>
  </si>
  <si>
    <t xml:space="preserve">pol. 5169 - nákup služeb j.n.  </t>
  </si>
  <si>
    <t>pol. 5499 - ostatní  neinv.transfery obyv.j.n. (os.konta)</t>
  </si>
  <si>
    <t>6112 - zastupitelstva obcí</t>
  </si>
  <si>
    <t>pol. 5023 - odměny členů zastupitelstva</t>
  </si>
  <si>
    <t>pol. 5499 - ostatní neinv.transfery obyv.j.n.(os.konta)</t>
  </si>
  <si>
    <t>pol. 5172 - programové vybavení</t>
  </si>
  <si>
    <t>pol. 5178 - nájemné za nájem s právem koupě</t>
  </si>
  <si>
    <t xml:space="preserve">pol. 5134 - prádlo, oděv, obuv </t>
  </si>
  <si>
    <t>pol. 5142 - realizované kurzovní ztráty</t>
  </si>
  <si>
    <t>pol. 5151 - voda</t>
  </si>
  <si>
    <t>pol. 5152 - pára</t>
  </si>
  <si>
    <t>pol. 5153 - plyn</t>
  </si>
  <si>
    <t>pol. 5156 - pohonné hmoty a maziva</t>
  </si>
  <si>
    <t>pol. 5161 - služby pošty</t>
  </si>
  <si>
    <t>pol. 5162 - služby telekomunikací a radiokomunikací</t>
  </si>
  <si>
    <t>pol. 5169 - nákup služeb j.n.(přísp.na strav.zaměstn.)</t>
  </si>
  <si>
    <t>pol. 5173 - cestovné</t>
  </si>
  <si>
    <t>pol. 5175 - pohoštění</t>
  </si>
  <si>
    <t>pol. 5179 - ostatní nákupy j.n.</t>
  </si>
  <si>
    <t>soudní poplatky</t>
  </si>
  <si>
    <t>pol. 5192 - poskytnuté neinvest. příspěvky a náhrady</t>
  </si>
  <si>
    <t>pol. 5361 - nákup kolků</t>
  </si>
  <si>
    <t>pol. 5362 - platby daní a poplatků (dálniční známky)</t>
  </si>
  <si>
    <t>pol. 5909 - ostatní výdaje</t>
  </si>
  <si>
    <t>Kapitola 10 – pokladní správa</t>
  </si>
  <si>
    <t xml:space="preserve">Běžné výdaje: </t>
  </si>
  <si>
    <t>1003</t>
  </si>
  <si>
    <t>ekonomický odbor ÚMČ</t>
  </si>
  <si>
    <t>bankovní poplatky</t>
  </si>
  <si>
    <t>"povinné ručení" (zákonné pojištění)</t>
  </si>
  <si>
    <t>6320 - pojištění funkčně nespecifikované</t>
  </si>
  <si>
    <t>pol. 5499 - ostatní neinv.transfery obyv.j.n.</t>
  </si>
  <si>
    <t>konektivita "Bezpečná OSMIČKA"</t>
  </si>
  <si>
    <t>pol. 5195 - odvody za neplnění povinnosti zaměstnávat</t>
  </si>
  <si>
    <t xml:space="preserve">                 zdravotně postižené</t>
  </si>
  <si>
    <t>pol. 5660 - neinvestiční půjčky obyvatelstvu</t>
  </si>
  <si>
    <t>0923</t>
  </si>
  <si>
    <t>odbor živnostenský a správních činností ÚMČ</t>
  </si>
  <si>
    <t>0931</t>
  </si>
  <si>
    <t xml:space="preserve">oddělení ICT služeb </t>
  </si>
  <si>
    <t>911</t>
  </si>
  <si>
    <t>fotokabiny s biometrickými daty</t>
  </si>
  <si>
    <t>0922</t>
  </si>
  <si>
    <t>odbor právních služeb ÚMČ</t>
  </si>
  <si>
    <t>odbor kancelář starosty ÚMČ</t>
  </si>
  <si>
    <t>oddělení hospodářské správy</t>
  </si>
  <si>
    <t>0524</t>
  </si>
  <si>
    <t>odbor sociálních věcí ÚMČ</t>
  </si>
  <si>
    <t>pol. 5222 - neinvestiční transfery spolkům</t>
  </si>
  <si>
    <t>pol. 5137 - drobný hmotný majetek-vybavení DSS II</t>
  </si>
  <si>
    <t xml:space="preserve">6310 - obecné příjmy a výdaje z fin.operací </t>
  </si>
  <si>
    <t>1031</t>
  </si>
  <si>
    <t xml:space="preserve">oddělení hospodářské správy </t>
  </si>
  <si>
    <t>odbor správy majetku ÚMČ</t>
  </si>
  <si>
    <t>0824</t>
  </si>
  <si>
    <t>rozpočtu</t>
  </si>
  <si>
    <t>0731</t>
  </si>
  <si>
    <t xml:space="preserve">oddělení bezpečnosti a krizového řízení </t>
  </si>
  <si>
    <t>oddělení ICT služeb</t>
  </si>
  <si>
    <t>3326 - zachování a obnova hodnot</t>
  </si>
  <si>
    <t xml:space="preserve">           místního kulturního povědomí</t>
  </si>
  <si>
    <t>ZŠ a MŠ "Na Slovance"</t>
  </si>
  <si>
    <t>Servisní středisko pro správu</t>
  </si>
  <si>
    <t>3149 - ostatní zařízení související</t>
  </si>
  <si>
    <t>svěřeného majetku (SeS) MČ Praha 8</t>
  </si>
  <si>
    <t xml:space="preserve">           s výchovou a vzděláváním mládeže</t>
  </si>
  <si>
    <t>pol. 5331 - neinv. příspěvky zřízeným přísp.org.</t>
  </si>
  <si>
    <t>podpora rezidenčních zón</t>
  </si>
  <si>
    <t>odbor životního prostředí a speciálních projektů ÚMČ</t>
  </si>
  <si>
    <t>úklid exkrementů</t>
  </si>
  <si>
    <t>odbor územního rozvoje a výstavby ÚMČ</t>
  </si>
  <si>
    <t>0104</t>
  </si>
  <si>
    <t>58</t>
  </si>
  <si>
    <t>55</t>
  </si>
  <si>
    <t>ostatní kulturní činnost, včetně výdajů na vedení kroniky</t>
  </si>
  <si>
    <t>Návrh</t>
  </si>
  <si>
    <t>Index</t>
  </si>
  <si>
    <t>v %</t>
  </si>
  <si>
    <t>(v tis. Kč)</t>
  </si>
  <si>
    <t>zřízených Městskou částí Praha 8</t>
  </si>
  <si>
    <t>na rok 2016</t>
  </si>
  <si>
    <r>
      <t xml:space="preserve"> </t>
    </r>
    <r>
      <rPr>
        <b/>
        <sz val="12"/>
        <rFont val="Arial CE"/>
        <charset val="238"/>
      </rPr>
      <t>Běžné (neinvestiční)  výdaje</t>
    </r>
  </si>
  <si>
    <t xml:space="preserve">oddělení strategického rozvoje a agendy 21 </t>
  </si>
  <si>
    <t>stěhování do nové budovy</t>
  </si>
  <si>
    <t>618</t>
  </si>
  <si>
    <t>studie</t>
  </si>
  <si>
    <t>věcný dar Policii ČR, HZS</t>
  </si>
  <si>
    <t>3419 - ostatní tělovýchovná činnost</t>
  </si>
  <si>
    <t>0417</t>
  </si>
  <si>
    <t>mikrogranty na oživení veřejného prostoru</t>
  </si>
  <si>
    <t>propagace, informační letáky, mapky</t>
  </si>
  <si>
    <t>právní služby</t>
  </si>
  <si>
    <t xml:space="preserve">auditní služby </t>
  </si>
  <si>
    <t>příkazní smlouvy - supervize, TDI, KBOZP</t>
  </si>
  <si>
    <t>realizace zadávacích řízení</t>
  </si>
  <si>
    <t>0601</t>
  </si>
  <si>
    <t>dovybavení infocentra</t>
  </si>
  <si>
    <t>opravy tiskového parku a ostatního HW</t>
  </si>
  <si>
    <t>0101</t>
  </si>
  <si>
    <t xml:space="preserve"> odbor kancelář tajemníka ÚMČ</t>
  </si>
  <si>
    <t>0401</t>
  </si>
  <si>
    <t>0501</t>
  </si>
  <si>
    <t>oddělení evropských fondů</t>
  </si>
  <si>
    <t xml:space="preserve">oddělení evropských fondů </t>
  </si>
  <si>
    <t>konzul. a poradenská čin. s Centrem Palmovka</t>
  </si>
  <si>
    <t>pořízení strategického plánu</t>
  </si>
  <si>
    <t>pol. 5168 - zprac.dat a sl.související  s info a komun.techn.</t>
  </si>
  <si>
    <t>datové linky IP VPN, Internet</t>
  </si>
  <si>
    <t>zprac.dat a služby související s ICT</t>
  </si>
  <si>
    <t>výdaje spojené se zajišt.svateb (ORG58)</t>
  </si>
  <si>
    <t xml:space="preserve">Osmička pro rodinu </t>
  </si>
  <si>
    <t>využití volného času seniorů</t>
  </si>
  <si>
    <t>622</t>
  </si>
  <si>
    <t>zpracování studií a žádostí na projekty financované z fondu EU</t>
  </si>
  <si>
    <t xml:space="preserve">           příspěvek na asistenty pedagoga</t>
  </si>
  <si>
    <t>z toho: příspěvek na asistenty pedagoga</t>
  </si>
  <si>
    <t>zimní údržba pěších cest</t>
  </si>
  <si>
    <t>provoz odpadkových košů na psí exkrementy</t>
  </si>
  <si>
    <t xml:space="preserve">           platy a odvody</t>
  </si>
  <si>
    <t xml:space="preserve">          příspěvek na asistenty pedagoga</t>
  </si>
  <si>
    <t xml:space="preserve">          příspěvek na provoz DH</t>
  </si>
  <si>
    <t xml:space="preserve">           anomálie, dvě budovy</t>
  </si>
  <si>
    <t>správa azylových bytů</t>
  </si>
  <si>
    <t>implementace místní Agendy 21</t>
  </si>
  <si>
    <t>pěší a cyklistická doprava - realizace</t>
  </si>
  <si>
    <t xml:space="preserve">pěší a cyklistická doprava, bezpečnost provozu - projekty a studie </t>
  </si>
  <si>
    <t xml:space="preserve">dopravní značení – pěší a cyklistická doprava, informační systém </t>
  </si>
  <si>
    <t>zklidňování dopravy a bezpečnost provozu - projekty</t>
  </si>
  <si>
    <t>odstraňování bariér</t>
  </si>
  <si>
    <t>monitoring tisku, tiskové konference, včetně pohoštění a prezentace Prahy 8 v médiích</t>
  </si>
  <si>
    <t>public relations městské části Praha 8</t>
  </si>
  <si>
    <t>plán péče památkové zóny</t>
  </si>
  <si>
    <t xml:space="preserve">drobná umělecká díla ve veřejném prostoru, spolupráce s občany </t>
  </si>
  <si>
    <t>divadlo Karla Hackera</t>
  </si>
  <si>
    <t>povodňová komise (zvláštní orgán MČ Praha 8)</t>
  </si>
  <si>
    <t xml:space="preserve">pojištění </t>
  </si>
  <si>
    <t>dotace na sport</t>
  </si>
  <si>
    <t>dotace na volnočasové aktivity dětí a mládeže</t>
  </si>
  <si>
    <t>odbor kultury, sportu, mládeže a památkové péče ÚMČ</t>
  </si>
  <si>
    <t>pol. 5164 - nájemné</t>
  </si>
  <si>
    <r>
      <t xml:space="preserve">pol. 5171 - opravy a udržování </t>
    </r>
    <r>
      <rPr>
        <i/>
        <sz val="11"/>
        <color theme="1"/>
        <rFont val="Calibri"/>
        <family val="2"/>
        <charset val="238"/>
        <scheme val="minor"/>
      </rPr>
      <t>(hardware)</t>
    </r>
  </si>
  <si>
    <t>rozpočet</t>
  </si>
  <si>
    <t xml:space="preserve">Sdružení ambulantních zdravotnických - náhrady </t>
  </si>
  <si>
    <t>kamerové systémy - energie</t>
  </si>
  <si>
    <t xml:space="preserve">servis kamerových, bezpečnostních a vstupních systémů </t>
  </si>
  <si>
    <t>členský příspěvek</t>
  </si>
  <si>
    <t>MŠ Korycanská</t>
  </si>
  <si>
    <t>pol. 5229 - ostatní neinvestiční transfery neziskovým org.</t>
  </si>
  <si>
    <t>z toho: příspěvek na energie vč. platů topičů, vodné a stočné</t>
  </si>
  <si>
    <t xml:space="preserve">          příspěvek na energie vč. platů topičů, vodné a stočné</t>
  </si>
  <si>
    <t>z toho: příspěvek na energie vč. platů topičů vodné a stočné</t>
  </si>
  <si>
    <t>systém řízení kvality úřadu</t>
  </si>
  <si>
    <t>zpracování urbanistické studie Palmovka a strategických vizí</t>
  </si>
  <si>
    <t xml:space="preserve"> vlastního hospodaření městské části Praha 8 a příspěvkových právnických osob (organizací)</t>
  </si>
  <si>
    <t>na rok 2017</t>
  </si>
  <si>
    <t>2017/2016</t>
  </si>
  <si>
    <t>údržba dětských hřišť a sportovišť</t>
  </si>
  <si>
    <t>z toho: konzultační, poradenské a právní služby</t>
  </si>
  <si>
    <t xml:space="preserve">sady - Libeňský ostrov </t>
  </si>
  <si>
    <t>projekty BESIP</t>
  </si>
  <si>
    <t>zony placeného stání</t>
  </si>
  <si>
    <t xml:space="preserve">           odpisy</t>
  </si>
  <si>
    <t xml:space="preserve">          odpisy</t>
  </si>
  <si>
    <t xml:space="preserve">           primární prevence</t>
  </si>
  <si>
    <t>RO č. 1</t>
  </si>
  <si>
    <t>realizace systému nuceného větrání s rekuperací odpadního tepla v ZŠ Burešova</t>
  </si>
  <si>
    <t>realizace systému nuceného větrání s rekuperací odpadního tepla v ZŠ Žernosecká</t>
  </si>
  <si>
    <t>realizace systému nuceného větrání s rekuperací odpadního tepla v MŠ Bojasova</t>
  </si>
  <si>
    <t>realizace systému nuceného větrání s rekuperací odpadního tepla v MŠ Krynická</t>
  </si>
  <si>
    <t>SPOD</t>
  </si>
  <si>
    <t>pol. 5175 - pohošťení</t>
  </si>
  <si>
    <t>sociální oblast</t>
  </si>
  <si>
    <t>zdravotnictví</t>
  </si>
  <si>
    <t>504</t>
  </si>
  <si>
    <t>503</t>
  </si>
  <si>
    <t>4351 - osobní asistence, pečovatelská služba a podpora samostatného bydlení</t>
  </si>
  <si>
    <t>Obvodní ústav sociálně-zdravotnických služeb (OÚSS) v Praze 8, vč. příspěvku na provoz pro nový DSS II</t>
  </si>
  <si>
    <t>informační cedule - navigační systém</t>
  </si>
  <si>
    <t>výstava Praha 8 očima fotografů z Prahy 8</t>
  </si>
  <si>
    <t>služby telekomunikací</t>
  </si>
  <si>
    <t>pol. 5168 - zprac. dat a služeb souvisejících s informační a komunikační technikou</t>
  </si>
  <si>
    <t>pol. 5169 - nákup služeb j.n.(očkování)</t>
  </si>
  <si>
    <t>pol. 5901 - nespecifikované rezervy</t>
  </si>
  <si>
    <t>pol. 5192 - poskytnuté náhrady</t>
  </si>
  <si>
    <t>poskytnuté  náhrady</t>
  </si>
  <si>
    <t>3699 - záležitosti bydlení, komunálních služeb  a územního rozvoje</t>
  </si>
  <si>
    <t>členství v Národní siti Zdravých měst</t>
  </si>
  <si>
    <t>analýzy dopravy</t>
  </si>
  <si>
    <t>str. 1/14</t>
  </si>
  <si>
    <t>str. 2/14</t>
  </si>
  <si>
    <t>str. 3/14</t>
  </si>
  <si>
    <t>str.  4/14</t>
  </si>
  <si>
    <t>str.  5/14</t>
  </si>
  <si>
    <t>str.  6/14</t>
  </si>
  <si>
    <t>str.  7/14</t>
  </si>
  <si>
    <t>str. 8/14</t>
  </si>
  <si>
    <t>str. 9/14</t>
  </si>
  <si>
    <t>str. 10/14</t>
  </si>
  <si>
    <t>str. 11/14</t>
  </si>
  <si>
    <t>str. 12/14</t>
  </si>
  <si>
    <t>str. 13/14</t>
  </si>
  <si>
    <t>str. 14/14</t>
  </si>
  <si>
    <t>analýza modernizace kamerového systému</t>
  </si>
  <si>
    <t>opravy a udržování</t>
  </si>
  <si>
    <t>DDHM</t>
  </si>
  <si>
    <t>nákup materiálu</t>
  </si>
  <si>
    <t xml:space="preserve">Příloha č. 3 </t>
  </si>
  <si>
    <t>Zastupitelstva městské části Praha 8</t>
  </si>
  <si>
    <t>ze dne 15. února 2017</t>
  </si>
  <si>
    <t>usnesení č. Usn ZMC 002/2017</t>
  </si>
  <si>
    <t>Rozpočet městské části Praha 8 na rok 2017</t>
  </si>
</sst>
</file>

<file path=xl/styles.xml><?xml version="1.0" encoding="utf-8"?>
<styleSheet xmlns="http://schemas.openxmlformats.org/spreadsheetml/2006/main">
  <fonts count="33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2"/>
      <name val="Arial CE"/>
      <charset val="238"/>
    </font>
    <font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4"/>
      <name val="Arial CE"/>
      <family val="2"/>
      <charset val="238"/>
    </font>
    <font>
      <sz val="8"/>
      <name val="Arial CE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  <font>
      <u/>
      <sz val="10"/>
      <name val="Arial CE"/>
      <family val="2"/>
      <charset val="238"/>
    </font>
    <font>
      <sz val="10"/>
      <name val="Arial"/>
      <family val="2"/>
      <charset val="238"/>
    </font>
    <font>
      <sz val="12"/>
      <name val="Arial CE"/>
      <family val="2"/>
      <charset val="238"/>
    </font>
    <font>
      <i/>
      <sz val="10"/>
      <name val="Arial CE"/>
      <family val="2"/>
      <charset val="238"/>
    </font>
    <font>
      <i/>
      <sz val="10"/>
      <name val="Arial"/>
      <family val="2"/>
      <charset val="238"/>
    </font>
    <font>
      <b/>
      <sz val="12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 CE"/>
      <family val="2"/>
      <charset val="238"/>
    </font>
    <font>
      <i/>
      <sz val="10"/>
      <name val="Arial CE"/>
      <charset val="238"/>
    </font>
    <font>
      <b/>
      <i/>
      <sz val="10"/>
      <name val="Arial CE"/>
      <charset val="238"/>
    </font>
    <font>
      <sz val="10"/>
      <color rgb="FFFF0000"/>
      <name val="Arial CE"/>
      <family val="2"/>
      <charset val="238"/>
    </font>
    <font>
      <b/>
      <sz val="16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FF0000"/>
      <name val="Arial"/>
      <family val="2"/>
      <charset val="238"/>
    </font>
    <font>
      <sz val="10"/>
      <color rgb="FFFF0000"/>
      <name val="Arial CE"/>
      <charset val="238"/>
    </font>
    <font>
      <i/>
      <sz val="10"/>
      <name val="Aral ce"/>
      <charset val="238"/>
    </font>
    <font>
      <sz val="10"/>
      <color theme="1"/>
      <name val="Arial ce"/>
      <charset val="238"/>
    </font>
    <font>
      <i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12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right"/>
    </xf>
    <xf numFmtId="0" fontId="7" fillId="0" borderId="2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49" fontId="7" fillId="0" borderId="5" xfId="0" applyNumberFormat="1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0" fillId="0" borderId="17" xfId="0" applyBorder="1"/>
    <xf numFmtId="0" fontId="7" fillId="0" borderId="29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49" fontId="3" fillId="0" borderId="8" xfId="0" applyNumberFormat="1" applyFont="1" applyFill="1" applyBorder="1" applyAlignment="1">
      <alignment horizontal="center"/>
    </xf>
    <xf numFmtId="0" fontId="4" fillId="0" borderId="39" xfId="0" applyFont="1" applyFill="1" applyBorder="1"/>
    <xf numFmtId="0" fontId="1" fillId="0" borderId="0" xfId="1"/>
    <xf numFmtId="0" fontId="4" fillId="0" borderId="0" xfId="1" applyFont="1"/>
    <xf numFmtId="0" fontId="3" fillId="0" borderId="0" xfId="1" applyFont="1"/>
    <xf numFmtId="3" fontId="6" fillId="0" borderId="0" xfId="1" applyNumberFormat="1" applyFont="1" applyAlignment="1">
      <alignment horizontal="right" vertical="center"/>
    </xf>
    <xf numFmtId="0" fontId="7" fillId="0" borderId="1" xfId="1" applyFont="1" applyBorder="1" applyAlignment="1">
      <alignment horizontal="center"/>
    </xf>
    <xf numFmtId="0" fontId="7" fillId="0" borderId="30" xfId="1" applyFont="1" applyBorder="1" applyAlignment="1">
      <alignment horizontal="center"/>
    </xf>
    <xf numFmtId="0" fontId="7" fillId="0" borderId="2" xfId="1" applyFont="1" applyBorder="1" applyAlignment="1">
      <alignment horizontal="center"/>
    </xf>
    <xf numFmtId="0" fontId="7" fillId="0" borderId="2" xfId="1" applyFont="1" applyBorder="1"/>
    <xf numFmtId="0" fontId="7" fillId="0" borderId="4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7" fillId="0" borderId="5" xfId="1" applyFont="1" applyBorder="1" applyAlignment="1">
      <alignment horizontal="center"/>
    </xf>
    <xf numFmtId="49" fontId="7" fillId="0" borderId="5" xfId="1" applyNumberFormat="1" applyFont="1" applyBorder="1" applyAlignment="1">
      <alignment horizontal="center"/>
    </xf>
    <xf numFmtId="0" fontId="7" fillId="0" borderId="7" xfId="1" applyFont="1" applyBorder="1" applyAlignment="1">
      <alignment horizontal="center"/>
    </xf>
    <xf numFmtId="0" fontId="7" fillId="0" borderId="33" xfId="1" applyFont="1" applyBorder="1" applyAlignment="1">
      <alignment horizontal="center"/>
    </xf>
    <xf numFmtId="0" fontId="7" fillId="0" borderId="8" xfId="1" applyFont="1" applyBorder="1" applyAlignment="1">
      <alignment horizontal="center"/>
    </xf>
    <xf numFmtId="0" fontId="7" fillId="0" borderId="1" xfId="1" applyFont="1" applyFill="1" applyBorder="1" applyAlignment="1">
      <alignment horizontal="center"/>
    </xf>
    <xf numFmtId="0" fontId="7" fillId="0" borderId="30" xfId="1" applyFont="1" applyFill="1" applyBorder="1" applyAlignment="1">
      <alignment horizontal="center"/>
    </xf>
    <xf numFmtId="0" fontId="7" fillId="0" borderId="2" xfId="1" applyFont="1" applyFill="1" applyBorder="1" applyAlignment="1">
      <alignment horizontal="center"/>
    </xf>
    <xf numFmtId="0" fontId="7" fillId="0" borderId="2" xfId="1" applyFont="1" applyFill="1" applyBorder="1"/>
    <xf numFmtId="0" fontId="7" fillId="0" borderId="4" xfId="1" applyFont="1" applyFill="1" applyBorder="1" applyAlignment="1">
      <alignment horizontal="center"/>
    </xf>
    <xf numFmtId="0" fontId="7" fillId="0" borderId="0" xfId="1" applyFont="1" applyFill="1" applyBorder="1" applyAlignment="1">
      <alignment horizontal="center"/>
    </xf>
    <xf numFmtId="0" fontId="7" fillId="0" borderId="5" xfId="1" applyFont="1" applyFill="1" applyBorder="1" applyAlignment="1">
      <alignment horizontal="center"/>
    </xf>
    <xf numFmtId="49" fontId="7" fillId="0" borderId="5" xfId="1" applyNumberFormat="1" applyFont="1" applyFill="1" applyBorder="1" applyAlignment="1">
      <alignment horizontal="center"/>
    </xf>
    <xf numFmtId="0" fontId="7" fillId="0" borderId="7" xfId="1" applyFont="1" applyFill="1" applyBorder="1" applyAlignment="1">
      <alignment horizontal="center"/>
    </xf>
    <xf numFmtId="0" fontId="7" fillId="0" borderId="40" xfId="1" applyFont="1" applyFill="1" applyBorder="1" applyAlignment="1">
      <alignment horizontal="center"/>
    </xf>
    <xf numFmtId="0" fontId="7" fillId="0" borderId="8" xfId="1" applyFont="1" applyFill="1" applyBorder="1" applyAlignment="1">
      <alignment horizontal="center"/>
    </xf>
    <xf numFmtId="49" fontId="7" fillId="0" borderId="8" xfId="1" applyNumberFormat="1" applyFont="1" applyFill="1" applyBorder="1" applyAlignment="1">
      <alignment horizontal="center"/>
    </xf>
    <xf numFmtId="0" fontId="4" fillId="0" borderId="0" xfId="1" applyFont="1" applyBorder="1"/>
    <xf numFmtId="0" fontId="7" fillId="0" borderId="33" xfId="1" applyFont="1" applyFill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49" fontId="7" fillId="0" borderId="5" xfId="0" applyNumberFormat="1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49" fontId="7" fillId="0" borderId="8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49" fontId="4" fillId="0" borderId="17" xfId="0" applyNumberFormat="1" applyFont="1" applyBorder="1"/>
    <xf numFmtId="0" fontId="0" fillId="0" borderId="0" xfId="0" applyFill="1"/>
    <xf numFmtId="0" fontId="2" fillId="0" borderId="38" xfId="0" applyFont="1" applyFill="1" applyBorder="1"/>
    <xf numFmtId="49" fontId="4" fillId="0" borderId="10" xfId="0" applyNumberFormat="1" applyFont="1" applyBorder="1"/>
    <xf numFmtId="0" fontId="4" fillId="0" borderId="0" xfId="1" applyFont="1" applyBorder="1" applyAlignment="1">
      <alignment horizontal="left"/>
    </xf>
    <xf numFmtId="0" fontId="5" fillId="0" borderId="0" xfId="1" applyFont="1"/>
    <xf numFmtId="0" fontId="6" fillId="0" borderId="0" xfId="1" applyFont="1" applyAlignment="1">
      <alignment horizontal="right"/>
    </xf>
    <xf numFmtId="0" fontId="7" fillId="0" borderId="32" xfId="1" applyFont="1" applyFill="1" applyBorder="1" applyAlignment="1">
      <alignment horizontal="center"/>
    </xf>
    <xf numFmtId="0" fontId="4" fillId="0" borderId="0" xfId="0" applyFont="1" applyBorder="1" applyAlignment="1"/>
    <xf numFmtId="0" fontId="0" fillId="0" borderId="0" xfId="0" applyBorder="1" applyAlignment="1"/>
    <xf numFmtId="0" fontId="7" fillId="0" borderId="2" xfId="0" applyFont="1" applyBorder="1"/>
    <xf numFmtId="0" fontId="4" fillId="0" borderId="4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8" xfId="0" applyFont="1" applyFill="1" applyBorder="1"/>
    <xf numFmtId="0" fontId="4" fillId="0" borderId="17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10" fillId="0" borderId="0" xfId="0" applyFont="1"/>
    <xf numFmtId="0" fontId="3" fillId="0" borderId="2" xfId="0" applyFont="1" applyFill="1" applyBorder="1"/>
    <xf numFmtId="0" fontId="4" fillId="0" borderId="9" xfId="0" applyFont="1" applyFill="1" applyBorder="1"/>
    <xf numFmtId="49" fontId="11" fillId="0" borderId="18" xfId="0" applyNumberFormat="1" applyFont="1" applyFill="1" applyBorder="1"/>
    <xf numFmtId="0" fontId="10" fillId="0" borderId="18" xfId="0" applyFont="1" applyBorder="1"/>
    <xf numFmtId="0" fontId="15" fillId="0" borderId="0" xfId="0" applyFont="1"/>
    <xf numFmtId="0" fontId="16" fillId="0" borderId="0" xfId="0" applyFont="1" applyBorder="1"/>
    <xf numFmtId="0" fontId="16" fillId="0" borderId="0" xfId="0" applyFont="1"/>
    <xf numFmtId="0" fontId="14" fillId="0" borderId="0" xfId="0" applyFont="1"/>
    <xf numFmtId="0" fontId="18" fillId="0" borderId="0" xfId="0" applyFont="1" applyAlignment="1">
      <alignment horizontal="right"/>
    </xf>
    <xf numFmtId="0" fontId="19" fillId="0" borderId="1" xfId="0" applyFont="1" applyFill="1" applyBorder="1" applyAlignment="1">
      <alignment horizontal="center"/>
    </xf>
    <xf numFmtId="0" fontId="19" fillId="0" borderId="2" xfId="0" applyFont="1" applyFill="1" applyBorder="1" applyAlignment="1">
      <alignment horizontal="center"/>
    </xf>
    <xf numFmtId="0" fontId="19" fillId="0" borderId="2" xfId="0" applyFont="1" applyFill="1" applyBorder="1" applyAlignment="1">
      <alignment horizontal="center" vertical="center" wrapText="1"/>
    </xf>
    <xf numFmtId="0" fontId="19" fillId="0" borderId="2" xfId="0" applyFont="1" applyFill="1" applyBorder="1"/>
    <xf numFmtId="0" fontId="19" fillId="0" borderId="5" xfId="0" applyFont="1" applyFill="1" applyBorder="1" applyAlignment="1">
      <alignment horizontal="center"/>
    </xf>
    <xf numFmtId="0" fontId="19" fillId="0" borderId="5" xfId="0" applyFont="1" applyFill="1" applyBorder="1" applyAlignment="1">
      <alignment horizontal="center" vertical="center" wrapText="1"/>
    </xf>
    <xf numFmtId="49" fontId="19" fillId="0" borderId="5" xfId="0" applyNumberFormat="1" applyFont="1" applyFill="1" applyBorder="1" applyAlignment="1">
      <alignment horizontal="center"/>
    </xf>
    <xf numFmtId="0" fontId="19" fillId="0" borderId="7" xfId="0" applyFont="1" applyFill="1" applyBorder="1" applyAlignment="1">
      <alignment horizontal="center"/>
    </xf>
    <xf numFmtId="0" fontId="19" fillId="0" borderId="8" xfId="0" applyFont="1" applyFill="1" applyBorder="1" applyAlignment="1">
      <alignment horizontal="center"/>
    </xf>
    <xf numFmtId="0" fontId="19" fillId="0" borderId="8" xfId="0" applyFont="1" applyFill="1" applyBorder="1" applyAlignment="1">
      <alignment horizontal="center" vertical="center" wrapText="1"/>
    </xf>
    <xf numFmtId="49" fontId="19" fillId="0" borderId="8" xfId="0" applyNumberFormat="1" applyFont="1" applyFill="1" applyBorder="1" applyAlignment="1">
      <alignment horizontal="center"/>
    </xf>
    <xf numFmtId="0" fontId="14" fillId="0" borderId="9" xfId="0" applyFont="1" applyFill="1" applyBorder="1" applyAlignment="1">
      <alignment horizontal="left"/>
    </xf>
    <xf numFmtId="0" fontId="14" fillId="0" borderId="10" xfId="0" applyFont="1" applyFill="1" applyBorder="1" applyAlignment="1">
      <alignment horizontal="center"/>
    </xf>
    <xf numFmtId="0" fontId="14" fillId="0" borderId="11" xfId="0" applyFont="1" applyFill="1" applyBorder="1"/>
    <xf numFmtId="49" fontId="14" fillId="0" borderId="11" xfId="0" applyNumberFormat="1" applyFont="1" applyFill="1" applyBorder="1"/>
    <xf numFmtId="49" fontId="16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left"/>
    </xf>
    <xf numFmtId="0" fontId="19" fillId="0" borderId="29" xfId="0" applyFont="1" applyFill="1" applyBorder="1" applyAlignment="1">
      <alignment horizontal="center"/>
    </xf>
    <xf numFmtId="0" fontId="19" fillId="0" borderId="30" xfId="0" applyFont="1" applyFill="1" applyBorder="1" applyAlignment="1">
      <alignment horizontal="center"/>
    </xf>
    <xf numFmtId="0" fontId="19" fillId="0" borderId="31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32" xfId="0" applyFont="1" applyFill="1" applyBorder="1" applyAlignment="1">
      <alignment horizontal="center"/>
    </xf>
    <xf numFmtId="0" fontId="19" fillId="0" borderId="33" xfId="0" applyFont="1" applyFill="1" applyBorder="1" applyAlignment="1">
      <alignment horizontal="center"/>
    </xf>
    <xf numFmtId="3" fontId="1" fillId="0" borderId="0" xfId="1" applyNumberFormat="1" applyFont="1" applyAlignment="1">
      <alignment horizontal="right" vertical="center"/>
    </xf>
    <xf numFmtId="49" fontId="8" fillId="0" borderId="12" xfId="0" applyNumberFormat="1" applyFont="1" applyFill="1" applyBorder="1" applyAlignment="1">
      <alignment horizontal="center"/>
    </xf>
    <xf numFmtId="0" fontId="1" fillId="0" borderId="22" xfId="0" applyFont="1" applyFill="1" applyBorder="1"/>
    <xf numFmtId="0" fontId="21" fillId="0" borderId="22" xfId="0" applyFont="1" applyFill="1" applyBorder="1"/>
    <xf numFmtId="49" fontId="21" fillId="0" borderId="22" xfId="0" applyNumberFormat="1" applyFont="1" applyFill="1" applyBorder="1"/>
    <xf numFmtId="49" fontId="1" fillId="0" borderId="22" xfId="0" applyNumberFormat="1" applyFont="1" applyFill="1" applyBorder="1" applyAlignment="1">
      <alignment horizontal="center"/>
    </xf>
    <xf numFmtId="0" fontId="21" fillId="0" borderId="22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left"/>
    </xf>
    <xf numFmtId="0" fontId="21" fillId="0" borderId="22" xfId="0" applyFont="1" applyFill="1" applyBorder="1" applyAlignment="1">
      <alignment horizontal="left"/>
    </xf>
    <xf numFmtId="49" fontId="21" fillId="0" borderId="17" xfId="0" applyNumberFormat="1" applyFont="1" applyFill="1" applyBorder="1"/>
    <xf numFmtId="0" fontId="21" fillId="0" borderId="21" xfId="0" applyFont="1" applyFill="1" applyBorder="1" applyAlignment="1">
      <alignment horizontal="center"/>
    </xf>
    <xf numFmtId="0" fontId="7" fillId="0" borderId="24" xfId="0" applyFont="1" applyFill="1" applyBorder="1"/>
    <xf numFmtId="0" fontId="3" fillId="0" borderId="15" xfId="0" applyFont="1" applyFill="1" applyBorder="1"/>
    <xf numFmtId="0" fontId="21" fillId="0" borderId="23" xfId="0" applyFont="1" applyFill="1" applyBorder="1"/>
    <xf numFmtId="49" fontId="1" fillId="0" borderId="21" xfId="0" applyNumberFormat="1" applyFont="1" applyFill="1" applyBorder="1" applyAlignment="1">
      <alignment horizontal="left"/>
    </xf>
    <xf numFmtId="0" fontId="8" fillId="0" borderId="23" xfId="0" applyFont="1" applyFill="1" applyBorder="1"/>
    <xf numFmtId="0" fontId="21" fillId="0" borderId="23" xfId="0" applyFont="1" applyFill="1" applyBorder="1" applyAlignment="1">
      <alignment horizontal="left"/>
    </xf>
    <xf numFmtId="0" fontId="1" fillId="0" borderId="17" xfId="0" applyFont="1" applyFill="1" applyBorder="1" applyAlignment="1">
      <alignment horizontal="left"/>
    </xf>
    <xf numFmtId="0" fontId="1" fillId="0" borderId="18" xfId="0" applyFont="1" applyFill="1" applyBorder="1"/>
    <xf numFmtId="0" fontId="8" fillId="0" borderId="21" xfId="0" applyFont="1" applyFill="1" applyBorder="1"/>
    <xf numFmtId="0" fontId="8" fillId="0" borderId="22" xfId="0" applyFont="1" applyFill="1" applyBorder="1"/>
    <xf numFmtId="0" fontId="7" fillId="0" borderId="18" xfId="0" applyFont="1" applyFill="1" applyBorder="1"/>
    <xf numFmtId="0" fontId="12" fillId="0" borderId="13" xfId="0" applyFont="1" applyFill="1" applyBorder="1"/>
    <xf numFmtId="0" fontId="1" fillId="0" borderId="0" xfId="1" applyFont="1"/>
    <xf numFmtId="49" fontId="7" fillId="0" borderId="9" xfId="0" applyNumberFormat="1" applyFont="1" applyFill="1" applyBorder="1" applyAlignment="1">
      <alignment horizontal="center"/>
    </xf>
    <xf numFmtId="0" fontId="19" fillId="0" borderId="4" xfId="0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21" fillId="0" borderId="16" xfId="0" applyNumberFormat="1" applyFont="1" applyFill="1" applyBorder="1" applyAlignment="1">
      <alignment horizontal="center"/>
    </xf>
    <xf numFmtId="0" fontId="1" fillId="0" borderId="12" xfId="0" applyFont="1" applyFill="1" applyBorder="1"/>
    <xf numFmtId="49" fontId="1" fillId="0" borderId="22" xfId="0" applyNumberFormat="1" applyFont="1" applyFill="1" applyBorder="1" applyAlignment="1">
      <alignment horizontal="left"/>
    </xf>
    <xf numFmtId="0" fontId="1" fillId="0" borderId="21" xfId="0" applyFont="1" applyFill="1" applyBorder="1" applyAlignment="1">
      <alignment horizontal="center"/>
    </xf>
    <xf numFmtId="0" fontId="8" fillId="0" borderId="11" xfId="0" applyFont="1" applyFill="1" applyBorder="1"/>
    <xf numFmtId="0" fontId="3" fillId="0" borderId="16" xfId="0" applyFont="1" applyFill="1" applyBorder="1"/>
    <xf numFmtId="0" fontId="1" fillId="0" borderId="0" xfId="2"/>
    <xf numFmtId="3" fontId="2" fillId="0" borderId="28" xfId="0" applyNumberFormat="1" applyFont="1" applyFill="1" applyBorder="1"/>
    <xf numFmtId="3" fontId="4" fillId="0" borderId="28" xfId="0" applyNumberFormat="1" applyFont="1" applyFill="1" applyBorder="1"/>
    <xf numFmtId="0" fontId="1" fillId="0" borderId="18" xfId="2" applyFont="1" applyFill="1" applyBorder="1"/>
    <xf numFmtId="0" fontId="1" fillId="0" borderId="22" xfId="2" applyBorder="1"/>
    <xf numFmtId="0" fontId="1" fillId="0" borderId="23" xfId="2" applyBorder="1"/>
    <xf numFmtId="0" fontId="1" fillId="0" borderId="22" xfId="2" applyFill="1" applyBorder="1"/>
    <xf numFmtId="0" fontId="1" fillId="0" borderId="23" xfId="2" applyFill="1" applyBorder="1"/>
    <xf numFmtId="49" fontId="8" fillId="0" borderId="47" xfId="2" applyNumberFormat="1" applyFont="1" applyFill="1" applyBorder="1" applyAlignment="1">
      <alignment horizontal="center"/>
    </xf>
    <xf numFmtId="0" fontId="8" fillId="0" borderId="22" xfId="2" applyFont="1" applyFill="1" applyBorder="1" applyAlignment="1">
      <alignment horizontal="left"/>
    </xf>
    <xf numFmtId="0" fontId="3" fillId="0" borderId="15" xfId="2" applyFont="1" applyFill="1" applyBorder="1" applyAlignment="1">
      <alignment horizontal="left"/>
    </xf>
    <xf numFmtId="0" fontId="22" fillId="0" borderId="22" xfId="2" applyFont="1" applyFill="1" applyBorder="1"/>
    <xf numFmtId="0" fontId="8" fillId="0" borderId="15" xfId="2" applyFont="1" applyFill="1" applyBorder="1" applyAlignment="1">
      <alignment horizontal="left"/>
    </xf>
    <xf numFmtId="0" fontId="22" fillId="0" borderId="25" xfId="2" applyFont="1" applyFill="1" applyBorder="1"/>
    <xf numFmtId="0" fontId="1" fillId="0" borderId="22" xfId="2" applyFont="1" applyFill="1" applyBorder="1"/>
    <xf numFmtId="0" fontId="1" fillId="0" borderId="0" xfId="2" applyBorder="1"/>
    <xf numFmtId="3" fontId="8" fillId="0" borderId="23" xfId="2" applyNumberFormat="1" applyFont="1" applyFill="1" applyBorder="1"/>
    <xf numFmtId="3" fontId="1" fillId="0" borderId="23" xfId="2" applyNumberFormat="1" applyFill="1" applyBorder="1"/>
    <xf numFmtId="3" fontId="8" fillId="0" borderId="22" xfId="2" applyNumberFormat="1" applyFont="1" applyFill="1" applyBorder="1"/>
    <xf numFmtId="3" fontId="1" fillId="0" borderId="22" xfId="2" applyNumberFormat="1" applyFill="1" applyBorder="1"/>
    <xf numFmtId="0" fontId="4" fillId="0" borderId="46" xfId="0" applyFont="1" applyBorder="1"/>
    <xf numFmtId="49" fontId="4" fillId="0" borderId="18" xfId="0" applyNumberFormat="1" applyFont="1" applyBorder="1"/>
    <xf numFmtId="49" fontId="1" fillId="0" borderId="22" xfId="2" applyNumberFormat="1" applyFont="1" applyFill="1" applyBorder="1"/>
    <xf numFmtId="49" fontId="7" fillId="0" borderId="9" xfId="2" applyNumberFormat="1" applyFont="1" applyFill="1" applyBorder="1" applyAlignment="1">
      <alignment horizontal="center"/>
    </xf>
    <xf numFmtId="0" fontId="7" fillId="0" borderId="17" xfId="2" applyFont="1" applyFill="1" applyBorder="1" applyAlignment="1">
      <alignment horizontal="right"/>
    </xf>
    <xf numFmtId="0" fontId="3" fillId="0" borderId="31" xfId="2" applyFont="1" applyFill="1" applyBorder="1"/>
    <xf numFmtId="0" fontId="3" fillId="0" borderId="22" xfId="2" applyFont="1" applyFill="1" applyBorder="1"/>
    <xf numFmtId="0" fontId="3" fillId="0" borderId="20" xfId="2" applyFont="1" applyFill="1" applyBorder="1"/>
    <xf numFmtId="49" fontId="3" fillId="0" borderId="12" xfId="2" applyNumberFormat="1" applyFont="1" applyFill="1" applyBorder="1" applyAlignment="1">
      <alignment horizontal="center"/>
    </xf>
    <xf numFmtId="0" fontId="1" fillId="0" borderId="14" xfId="2" applyFont="1" applyFill="1" applyBorder="1"/>
    <xf numFmtId="0" fontId="3" fillId="0" borderId="16" xfId="2" applyFont="1" applyFill="1" applyBorder="1" applyAlignment="1"/>
    <xf numFmtId="49" fontId="3" fillId="0" borderId="15" xfId="2" applyNumberFormat="1" applyFont="1" applyFill="1" applyBorder="1" applyAlignment="1">
      <alignment horizontal="center"/>
    </xf>
    <xf numFmtId="0" fontId="3" fillId="0" borderId="15" xfId="2" applyFont="1" applyFill="1" applyBorder="1"/>
    <xf numFmtId="0" fontId="4" fillId="0" borderId="37" xfId="2" applyFont="1" applyFill="1" applyBorder="1"/>
    <xf numFmtId="49" fontId="8" fillId="0" borderId="12" xfId="2" applyNumberFormat="1" applyFont="1" applyFill="1" applyBorder="1" applyAlignment="1">
      <alignment horizontal="center"/>
    </xf>
    <xf numFmtId="0" fontId="1" fillId="0" borderId="12" xfId="2" applyFont="1" applyFill="1" applyBorder="1"/>
    <xf numFmtId="3" fontId="7" fillId="0" borderId="22" xfId="2" applyNumberFormat="1" applyFont="1" applyFill="1" applyBorder="1" applyAlignment="1">
      <alignment horizontal="right"/>
    </xf>
    <xf numFmtId="3" fontId="4" fillId="0" borderId="28" xfId="2" applyNumberFormat="1" applyFont="1" applyFill="1" applyBorder="1"/>
    <xf numFmtId="49" fontId="8" fillId="0" borderId="9" xfId="2" applyNumberFormat="1" applyFont="1" applyFill="1" applyBorder="1" applyAlignment="1">
      <alignment horizontal="center"/>
    </xf>
    <xf numFmtId="0" fontId="8" fillId="0" borderId="18" xfId="2" applyFont="1" applyFill="1" applyBorder="1"/>
    <xf numFmtId="49" fontId="3" fillId="0" borderId="22" xfId="2" applyNumberFormat="1" applyFont="1" applyFill="1" applyBorder="1" applyAlignment="1">
      <alignment horizontal="left"/>
    </xf>
    <xf numFmtId="0" fontId="3" fillId="0" borderId="22" xfId="2" applyFont="1" applyFill="1" applyBorder="1" applyAlignment="1">
      <alignment horizontal="left"/>
    </xf>
    <xf numFmtId="0" fontId="3" fillId="0" borderId="23" xfId="2" applyFont="1" applyFill="1" applyBorder="1"/>
    <xf numFmtId="49" fontId="3" fillId="0" borderId="9" xfId="2" applyNumberFormat="1" applyFont="1" applyFill="1" applyBorder="1" applyAlignment="1">
      <alignment horizontal="center"/>
    </xf>
    <xf numFmtId="49" fontId="3" fillId="0" borderId="17" xfId="2" applyNumberFormat="1" applyFont="1" applyFill="1" applyBorder="1" applyAlignment="1">
      <alignment horizontal="left"/>
    </xf>
    <xf numFmtId="0" fontId="3" fillId="0" borderId="11" xfId="2" applyFont="1" applyFill="1" applyBorder="1" applyAlignment="1">
      <alignment horizontal="left"/>
    </xf>
    <xf numFmtId="49" fontId="7" fillId="0" borderId="12" xfId="2" applyNumberFormat="1" applyFont="1" applyFill="1" applyBorder="1" applyAlignment="1">
      <alignment horizontal="center"/>
    </xf>
    <xf numFmtId="0" fontId="7" fillId="0" borderId="18" xfId="2" applyFont="1" applyFill="1" applyBorder="1"/>
    <xf numFmtId="0" fontId="3" fillId="0" borderId="21" xfId="2" applyFont="1" applyFill="1" applyBorder="1"/>
    <xf numFmtId="0" fontId="7" fillId="0" borderId="23" xfId="2" applyFont="1" applyFill="1" applyBorder="1"/>
    <xf numFmtId="49" fontId="23" fillId="0" borderId="22" xfId="2" applyNumberFormat="1" applyFont="1" applyFill="1" applyBorder="1" applyAlignment="1">
      <alignment horizontal="center"/>
    </xf>
    <xf numFmtId="0" fontId="4" fillId="0" borderId="39" xfId="2" applyFont="1" applyFill="1" applyBorder="1"/>
    <xf numFmtId="49" fontId="7" fillId="0" borderId="16" xfId="2" applyNumberFormat="1" applyFont="1" applyFill="1" applyBorder="1" applyAlignment="1">
      <alignment horizontal="center"/>
    </xf>
    <xf numFmtId="49" fontId="7" fillId="0" borderId="15" xfId="2" applyNumberFormat="1" applyFont="1" applyFill="1" applyBorder="1" applyAlignment="1">
      <alignment horizontal="left"/>
    </xf>
    <xf numFmtId="0" fontId="7" fillId="0" borderId="15" xfId="2" applyFont="1" applyFill="1" applyBorder="1" applyAlignment="1">
      <alignment horizontal="left"/>
    </xf>
    <xf numFmtId="0" fontId="3" fillId="0" borderId="13" xfId="2" applyFont="1" applyFill="1" applyBorder="1"/>
    <xf numFmtId="3" fontId="2" fillId="0" borderId="28" xfId="2" applyNumberFormat="1" applyFont="1" applyFill="1" applyBorder="1"/>
    <xf numFmtId="49" fontId="4" fillId="0" borderId="12" xfId="2" applyNumberFormat="1" applyFont="1" applyFill="1" applyBorder="1" applyAlignment="1">
      <alignment horizontal="left"/>
    </xf>
    <xf numFmtId="0" fontId="4" fillId="0" borderId="22" xfId="2" applyFont="1" applyFill="1" applyBorder="1" applyAlignment="1">
      <alignment horizontal="center"/>
    </xf>
    <xf numFmtId="0" fontId="3" fillId="0" borderId="17" xfId="2" applyFont="1" applyFill="1" applyBorder="1"/>
    <xf numFmtId="0" fontId="3" fillId="0" borderId="5" xfId="2" applyFont="1" applyFill="1" applyBorder="1"/>
    <xf numFmtId="49" fontId="4" fillId="0" borderId="9" xfId="2" applyNumberFormat="1" applyFont="1" applyFill="1" applyBorder="1" applyAlignment="1">
      <alignment horizontal="left"/>
    </xf>
    <xf numFmtId="0" fontId="4" fillId="0" borderId="17" xfId="2" applyFont="1" applyFill="1" applyBorder="1" applyAlignment="1">
      <alignment horizontal="center"/>
    </xf>
    <xf numFmtId="0" fontId="3" fillId="0" borderId="11" xfId="2" applyFont="1" applyFill="1" applyBorder="1"/>
    <xf numFmtId="0" fontId="7" fillId="0" borderId="22" xfId="2" applyFont="1" applyFill="1" applyBorder="1"/>
    <xf numFmtId="0" fontId="4" fillId="0" borderId="28" xfId="2" applyFont="1" applyFill="1" applyBorder="1"/>
    <xf numFmtId="0" fontId="4" fillId="0" borderId="0" xfId="2" applyFont="1" applyFill="1" applyBorder="1" applyAlignment="1"/>
    <xf numFmtId="0" fontId="4" fillId="0" borderId="0" xfId="2" applyFont="1" applyFill="1" applyBorder="1"/>
    <xf numFmtId="3" fontId="4" fillId="0" borderId="0" xfId="2" applyNumberFormat="1" applyFont="1" applyFill="1" applyBorder="1"/>
    <xf numFmtId="3" fontId="7" fillId="0" borderId="22" xfId="2" applyNumberFormat="1" applyFont="1" applyFill="1" applyBorder="1"/>
    <xf numFmtId="49" fontId="7" fillId="0" borderId="31" xfId="2" applyNumberFormat="1" applyFont="1" applyFill="1" applyBorder="1" applyAlignment="1">
      <alignment horizontal="center"/>
    </xf>
    <xf numFmtId="49" fontId="7" fillId="0" borderId="5" xfId="2" applyNumberFormat="1" applyFont="1" applyFill="1" applyBorder="1" applyAlignment="1">
      <alignment horizontal="left"/>
    </xf>
    <xf numFmtId="0" fontId="7" fillId="0" borderId="19" xfId="2" applyFont="1" applyFill="1" applyBorder="1"/>
    <xf numFmtId="49" fontId="4" fillId="0" borderId="17" xfId="2" applyNumberFormat="1" applyFont="1" applyFill="1" applyBorder="1"/>
    <xf numFmtId="0" fontId="7" fillId="0" borderId="22" xfId="0" applyFont="1" applyFill="1" applyBorder="1" applyAlignment="1"/>
    <xf numFmtId="49" fontId="3" fillId="0" borderId="22" xfId="2" applyNumberFormat="1" applyFont="1" applyFill="1" applyBorder="1"/>
    <xf numFmtId="49" fontId="3" fillId="0" borderId="22" xfId="2" applyNumberFormat="1" applyFont="1" applyFill="1" applyBorder="1" applyAlignment="1">
      <alignment horizontal="center"/>
    </xf>
    <xf numFmtId="49" fontId="7" fillId="0" borderId="22" xfId="2" applyNumberFormat="1" applyFont="1" applyFill="1" applyBorder="1" applyAlignment="1">
      <alignment horizontal="left"/>
    </xf>
    <xf numFmtId="0" fontId="12" fillId="0" borderId="22" xfId="2" applyFont="1" applyFill="1" applyBorder="1" applyAlignment="1">
      <alignment horizontal="left"/>
    </xf>
    <xf numFmtId="49" fontId="7" fillId="0" borderId="17" xfId="2" applyNumberFormat="1" applyFont="1" applyFill="1" applyBorder="1" applyAlignment="1">
      <alignment horizontal="left"/>
    </xf>
    <xf numFmtId="0" fontId="7" fillId="0" borderId="17" xfId="2" applyFont="1" applyFill="1" applyBorder="1" applyAlignment="1">
      <alignment horizontal="left"/>
    </xf>
    <xf numFmtId="49" fontId="3" fillId="0" borderId="16" xfId="2" applyNumberFormat="1" applyFont="1" applyFill="1" applyBorder="1" applyAlignment="1">
      <alignment horizontal="center"/>
    </xf>
    <xf numFmtId="0" fontId="3" fillId="0" borderId="22" xfId="2" applyFont="1" applyFill="1" applyBorder="1" applyAlignment="1">
      <alignment horizontal="center"/>
    </xf>
    <xf numFmtId="0" fontId="7" fillId="0" borderId="22" xfId="2" applyFont="1" applyFill="1" applyBorder="1" applyAlignment="1">
      <alignment horizontal="left"/>
    </xf>
    <xf numFmtId="0" fontId="3" fillId="0" borderId="17" xfId="1" applyFont="1" applyFill="1" applyBorder="1" applyAlignment="1"/>
    <xf numFmtId="0" fontId="4" fillId="0" borderId="9" xfId="1" applyFont="1" applyFill="1" applyBorder="1" applyAlignment="1">
      <alignment horizontal="left"/>
    </xf>
    <xf numFmtId="49" fontId="3" fillId="0" borderId="24" xfId="2" applyNumberFormat="1" applyFont="1" applyFill="1" applyBorder="1" applyAlignment="1">
      <alignment horizontal="center"/>
    </xf>
    <xf numFmtId="49" fontId="3" fillId="0" borderId="21" xfId="2" applyNumberFormat="1" applyFont="1" applyFill="1" applyBorder="1" applyAlignment="1">
      <alignment horizontal="center"/>
    </xf>
    <xf numFmtId="0" fontId="3" fillId="0" borderId="22" xfId="2" applyNumberFormat="1" applyFont="1" applyFill="1" applyBorder="1" applyAlignment="1">
      <alignment horizontal="left"/>
    </xf>
    <xf numFmtId="0" fontId="7" fillId="0" borderId="13" xfId="2" applyFont="1" applyFill="1" applyBorder="1" applyAlignment="1">
      <alignment horizontal="left"/>
    </xf>
    <xf numFmtId="0" fontId="3" fillId="0" borderId="23" xfId="2" applyNumberFormat="1" applyFont="1" applyFill="1" applyBorder="1" applyAlignment="1">
      <alignment horizontal="left" shrinkToFit="1"/>
    </xf>
    <xf numFmtId="0" fontId="3" fillId="0" borderId="23" xfId="2" applyNumberFormat="1" applyFont="1" applyFill="1" applyBorder="1" applyAlignment="1">
      <alignment horizontal="left"/>
    </xf>
    <xf numFmtId="49" fontId="3" fillId="0" borderId="23" xfId="2" applyNumberFormat="1" applyFont="1" applyFill="1" applyBorder="1" applyAlignment="1">
      <alignment horizontal="left"/>
    </xf>
    <xf numFmtId="49" fontId="4" fillId="0" borderId="22" xfId="2" applyNumberFormat="1" applyFont="1" applyFill="1" applyBorder="1"/>
    <xf numFmtId="3" fontId="21" fillId="0" borderId="22" xfId="2" applyNumberFormat="1" applyFont="1" applyFill="1" applyBorder="1"/>
    <xf numFmtId="0" fontId="3" fillId="0" borderId="12" xfId="2" applyFont="1" applyFill="1" applyBorder="1" applyAlignment="1">
      <alignment horizontal="center"/>
    </xf>
    <xf numFmtId="49" fontId="3" fillId="0" borderId="21" xfId="2" applyNumberFormat="1" applyFont="1" applyFill="1" applyBorder="1" applyAlignment="1" applyProtection="1">
      <alignment horizontal="center"/>
      <protection locked="0"/>
    </xf>
    <xf numFmtId="0" fontId="13" fillId="0" borderId="10" xfId="2" applyFont="1" applyFill="1" applyBorder="1"/>
    <xf numFmtId="0" fontId="12" fillId="0" borderId="14" xfId="2" applyFont="1" applyFill="1" applyBorder="1"/>
    <xf numFmtId="49" fontId="7" fillId="0" borderId="47" xfId="2" applyNumberFormat="1" applyFont="1" applyFill="1" applyBorder="1" applyAlignment="1">
      <alignment horizontal="center"/>
    </xf>
    <xf numFmtId="49" fontId="7" fillId="0" borderId="15" xfId="2" applyNumberFormat="1" applyFont="1" applyFill="1" applyBorder="1" applyAlignment="1" applyProtection="1">
      <alignment horizontal="center"/>
      <protection locked="0"/>
    </xf>
    <xf numFmtId="0" fontId="3" fillId="0" borderId="9" xfId="2" applyFont="1" applyFill="1" applyBorder="1" applyAlignment="1">
      <alignment horizontal="center"/>
    </xf>
    <xf numFmtId="0" fontId="3" fillId="0" borderId="11" xfId="2" applyFont="1" applyFill="1" applyBorder="1" applyAlignment="1" applyProtection="1">
      <alignment horizontal="center"/>
      <protection locked="0"/>
    </xf>
    <xf numFmtId="0" fontId="20" fillId="0" borderId="11" xfId="2" applyFont="1" applyFill="1" applyBorder="1"/>
    <xf numFmtId="49" fontId="7" fillId="0" borderId="8" xfId="1" applyNumberFormat="1" applyFont="1" applyBorder="1" applyAlignment="1">
      <alignment horizontal="center"/>
    </xf>
    <xf numFmtId="49" fontId="7" fillId="0" borderId="20" xfId="2" applyNumberFormat="1" applyFont="1" applyFill="1" applyBorder="1" applyAlignment="1">
      <alignment horizontal="left"/>
    </xf>
    <xf numFmtId="49" fontId="3" fillId="0" borderId="21" xfId="2" applyNumberFormat="1" applyFont="1" applyFill="1" applyBorder="1" applyAlignment="1">
      <alignment horizontal="left"/>
    </xf>
    <xf numFmtId="49" fontId="3" fillId="0" borderId="19" xfId="2" applyNumberFormat="1" applyFont="1" applyFill="1" applyBorder="1" applyAlignment="1">
      <alignment horizontal="left"/>
    </xf>
    <xf numFmtId="49" fontId="3" fillId="0" borderId="4" xfId="2" applyNumberFormat="1" applyFont="1" applyFill="1" applyBorder="1" applyAlignment="1">
      <alignment horizontal="center"/>
    </xf>
    <xf numFmtId="0" fontId="7" fillId="0" borderId="19" xfId="2" applyFont="1" applyFill="1" applyBorder="1" applyAlignment="1">
      <alignment horizontal="left"/>
    </xf>
    <xf numFmtId="0" fontId="3" fillId="0" borderId="12" xfId="2" applyFont="1" applyFill="1" applyBorder="1" applyAlignment="1"/>
    <xf numFmtId="49" fontId="3" fillId="0" borderId="19" xfId="2" applyNumberFormat="1" applyFont="1" applyFill="1" applyBorder="1" applyAlignment="1">
      <alignment horizontal="center"/>
    </xf>
    <xf numFmtId="0" fontId="16" fillId="0" borderId="17" xfId="0" applyFont="1" applyBorder="1"/>
    <xf numFmtId="0" fontId="14" fillId="0" borderId="46" xfId="0" applyFont="1" applyFill="1" applyBorder="1" applyAlignment="1"/>
    <xf numFmtId="0" fontId="14" fillId="0" borderId="10" xfId="0" applyFont="1" applyFill="1" applyBorder="1" applyAlignment="1"/>
    <xf numFmtId="0" fontId="14" fillId="0" borderId="11" xfId="0" applyFont="1" applyFill="1" applyBorder="1" applyAlignment="1"/>
    <xf numFmtId="49" fontId="19" fillId="0" borderId="17" xfId="0" applyNumberFormat="1" applyFont="1" applyFill="1" applyBorder="1"/>
    <xf numFmtId="0" fontId="2" fillId="0" borderId="9" xfId="2" applyFont="1" applyFill="1" applyBorder="1" applyAlignment="1">
      <alignment horizontal="left"/>
    </xf>
    <xf numFmtId="0" fontId="2" fillId="0" borderId="10" xfId="2" applyFont="1" applyFill="1" applyBorder="1" applyAlignment="1">
      <alignment horizontal="center"/>
    </xf>
    <xf numFmtId="0" fontId="1" fillId="0" borderId="19" xfId="2" applyFont="1" applyFill="1" applyBorder="1"/>
    <xf numFmtId="0" fontId="1" fillId="0" borderId="21" xfId="2" applyFont="1" applyFill="1" applyBorder="1"/>
    <xf numFmtId="49" fontId="1" fillId="0" borderId="12" xfId="2" applyNumberFormat="1" applyFont="1" applyFill="1" applyBorder="1" applyAlignment="1">
      <alignment horizontal="center"/>
    </xf>
    <xf numFmtId="49" fontId="1" fillId="0" borderId="24" xfId="2" applyNumberFormat="1" applyFont="1" applyFill="1" applyBorder="1" applyAlignment="1">
      <alignment horizontal="center"/>
    </xf>
    <xf numFmtId="49" fontId="8" fillId="0" borderId="16" xfId="2" applyNumberFormat="1" applyFont="1" applyFill="1" applyBorder="1" applyAlignment="1">
      <alignment horizontal="center"/>
    </xf>
    <xf numFmtId="49" fontId="2" fillId="0" borderId="26" xfId="2" applyNumberFormat="1" applyFont="1" applyFill="1" applyBorder="1" applyAlignment="1">
      <alignment horizontal="left"/>
    </xf>
    <xf numFmtId="0" fontId="2" fillId="0" borderId="27" xfId="2" applyFont="1" applyFill="1" applyBorder="1"/>
    <xf numFmtId="0" fontId="2" fillId="0" borderId="28" xfId="2" applyFont="1" applyFill="1" applyBorder="1"/>
    <xf numFmtId="3" fontId="8" fillId="0" borderId="23" xfId="2" applyNumberFormat="1" applyFont="1" applyFill="1" applyBorder="1" applyAlignment="1">
      <alignment horizontal="right"/>
    </xf>
    <xf numFmtId="3" fontId="2" fillId="0" borderId="39" xfId="2" applyNumberFormat="1" applyFont="1" applyFill="1" applyBorder="1"/>
    <xf numFmtId="0" fontId="0" fillId="2" borderId="0" xfId="0" applyFill="1"/>
    <xf numFmtId="49" fontId="19" fillId="0" borderId="24" xfId="2" applyNumberFormat="1" applyFont="1" applyFill="1" applyBorder="1" applyAlignment="1" applyProtection="1">
      <alignment horizontal="center"/>
      <protection locked="0"/>
    </xf>
    <xf numFmtId="49" fontId="19" fillId="0" borderId="11" xfId="2" applyNumberFormat="1" applyFont="1" applyFill="1" applyBorder="1" applyAlignment="1" applyProtection="1">
      <alignment horizontal="center"/>
      <protection locked="0"/>
    </xf>
    <xf numFmtId="49" fontId="19" fillId="0" borderId="15" xfId="2" applyNumberFormat="1" applyFont="1" applyFill="1" applyBorder="1" applyAlignment="1">
      <alignment horizontal="left"/>
    </xf>
    <xf numFmtId="0" fontId="19" fillId="0" borderId="14" xfId="2" applyFont="1" applyFill="1" applyBorder="1"/>
    <xf numFmtId="0" fontId="8" fillId="0" borderId="16" xfId="2" applyFont="1" applyFill="1" applyBorder="1" applyAlignment="1">
      <alignment horizontal="center"/>
    </xf>
    <xf numFmtId="49" fontId="10" fillId="0" borderId="11" xfId="2" applyNumberFormat="1" applyFont="1" applyFill="1" applyBorder="1" applyAlignment="1" applyProtection="1">
      <alignment horizontal="center"/>
      <protection locked="0"/>
    </xf>
    <xf numFmtId="0" fontId="10" fillId="0" borderId="17" xfId="2" applyNumberFormat="1" applyFont="1" applyFill="1" applyBorder="1" applyAlignment="1">
      <alignment horizontal="left"/>
    </xf>
    <xf numFmtId="0" fontId="8" fillId="0" borderId="9" xfId="2" applyFont="1" applyFill="1" applyBorder="1" applyAlignment="1">
      <alignment horizontal="center"/>
    </xf>
    <xf numFmtId="0" fontId="19" fillId="0" borderId="15" xfId="2" applyFont="1" applyFill="1" applyBorder="1"/>
    <xf numFmtId="0" fontId="19" fillId="0" borderId="17" xfId="2" applyFont="1" applyFill="1" applyBorder="1"/>
    <xf numFmtId="49" fontId="8" fillId="0" borderId="4" xfId="2" applyNumberFormat="1" applyFont="1" applyFill="1" applyBorder="1" applyAlignment="1">
      <alignment horizontal="center"/>
    </xf>
    <xf numFmtId="49" fontId="19" fillId="0" borderId="19" xfId="2" applyNumberFormat="1" applyFont="1" applyFill="1" applyBorder="1" applyAlignment="1" applyProtection="1">
      <alignment horizontal="center"/>
      <protection locked="0"/>
    </xf>
    <xf numFmtId="0" fontId="19" fillId="0" borderId="5" xfId="2" applyFont="1" applyFill="1" applyBorder="1" applyAlignment="1">
      <alignment horizontal="left"/>
    </xf>
    <xf numFmtId="0" fontId="10" fillId="0" borderId="17" xfId="2" applyFont="1" applyFill="1" applyBorder="1" applyAlignment="1">
      <alignment horizontal="left"/>
    </xf>
    <xf numFmtId="3" fontId="1" fillId="0" borderId="22" xfId="2" applyNumberFormat="1" applyFont="1" applyFill="1" applyBorder="1"/>
    <xf numFmtId="3" fontId="1" fillId="0" borderId="22" xfId="2" applyNumberFormat="1" applyFont="1" applyBorder="1"/>
    <xf numFmtId="0" fontId="3" fillId="0" borderId="5" xfId="2" applyFont="1" applyFill="1" applyBorder="1" applyAlignment="1">
      <alignment horizontal="left"/>
    </xf>
    <xf numFmtId="0" fontId="3" fillId="0" borderId="17" xfId="2" applyFont="1" applyFill="1" applyBorder="1" applyAlignment="1">
      <alignment horizontal="left"/>
    </xf>
    <xf numFmtId="0" fontId="21" fillId="0" borderId="18" xfId="2" applyFont="1" applyFill="1" applyBorder="1"/>
    <xf numFmtId="0" fontId="8" fillId="0" borderId="22" xfId="2" applyFont="1" applyFill="1" applyBorder="1"/>
    <xf numFmtId="49" fontId="3" fillId="0" borderId="18" xfId="2" applyNumberFormat="1" applyFont="1" applyFill="1" applyBorder="1" applyAlignment="1">
      <alignment horizontal="left"/>
    </xf>
    <xf numFmtId="49" fontId="12" fillId="0" borderId="21" xfId="2" applyNumberFormat="1" applyFont="1" applyFill="1" applyBorder="1" applyAlignment="1">
      <alignment horizontal="left"/>
    </xf>
    <xf numFmtId="0" fontId="12" fillId="0" borderId="22" xfId="2" applyFont="1" applyFill="1" applyBorder="1"/>
    <xf numFmtId="49" fontId="21" fillId="0" borderId="22" xfId="2" applyNumberFormat="1" applyFont="1" applyFill="1" applyBorder="1" applyAlignment="1">
      <alignment horizontal="center"/>
    </xf>
    <xf numFmtId="49" fontId="21" fillId="0" borderId="5" xfId="2" applyNumberFormat="1" applyFont="1" applyFill="1" applyBorder="1" applyAlignment="1">
      <alignment horizontal="center"/>
    </xf>
    <xf numFmtId="0" fontId="4" fillId="0" borderId="0" xfId="1" applyFont="1" applyBorder="1" applyAlignment="1"/>
    <xf numFmtId="49" fontId="1" fillId="0" borderId="9" xfId="2" applyNumberFormat="1" applyFont="1" applyFill="1" applyBorder="1" applyAlignment="1">
      <alignment horizontal="center"/>
    </xf>
    <xf numFmtId="0" fontId="1" fillId="0" borderId="20" xfId="2" applyFont="1" applyFill="1" applyBorder="1"/>
    <xf numFmtId="0" fontId="1" fillId="0" borderId="11" xfId="2" applyFont="1" applyFill="1" applyBorder="1"/>
    <xf numFmtId="0" fontId="10" fillId="0" borderId="5" xfId="2" applyFont="1" applyFill="1" applyBorder="1" applyAlignment="1">
      <alignment horizontal="left"/>
    </xf>
    <xf numFmtId="0" fontId="13" fillId="0" borderId="0" xfId="2" applyFont="1" applyFill="1" applyBorder="1"/>
    <xf numFmtId="3" fontId="3" fillId="0" borderId="0" xfId="2" applyNumberFormat="1" applyFont="1" applyFill="1" applyBorder="1"/>
    <xf numFmtId="0" fontId="25" fillId="0" borderId="0" xfId="0" applyFont="1"/>
    <xf numFmtId="49" fontId="10" fillId="0" borderId="15" xfId="2" applyNumberFormat="1" applyFont="1" applyFill="1" applyBorder="1" applyAlignment="1" applyProtection="1">
      <alignment horizontal="center"/>
      <protection locked="0"/>
    </xf>
    <xf numFmtId="49" fontId="1" fillId="2" borderId="12" xfId="2" applyNumberFormat="1" applyFont="1" applyFill="1" applyBorder="1" applyAlignment="1">
      <alignment horizontal="center"/>
    </xf>
    <xf numFmtId="0" fontId="1" fillId="2" borderId="21" xfId="2" applyFont="1" applyFill="1" applyBorder="1"/>
    <xf numFmtId="0" fontId="1" fillId="2" borderId="22" xfId="2" applyFont="1" applyFill="1" applyBorder="1"/>
    <xf numFmtId="0" fontId="8" fillId="2" borderId="21" xfId="2" applyFont="1" applyFill="1" applyBorder="1"/>
    <xf numFmtId="0" fontId="27" fillId="0" borderId="0" xfId="0" applyFont="1"/>
    <xf numFmtId="0" fontId="0" fillId="0" borderId="0" xfId="0" applyFill="1" applyBorder="1"/>
    <xf numFmtId="49" fontId="3" fillId="2" borderId="12" xfId="2" applyNumberFormat="1" applyFont="1" applyFill="1" applyBorder="1" applyAlignment="1">
      <alignment horizontal="center"/>
    </xf>
    <xf numFmtId="0" fontId="3" fillId="2" borderId="22" xfId="2" applyFont="1" applyFill="1" applyBorder="1" applyAlignment="1">
      <alignment horizontal="left"/>
    </xf>
    <xf numFmtId="3" fontId="1" fillId="2" borderId="22" xfId="2" applyNumberFormat="1" applyFill="1" applyBorder="1"/>
    <xf numFmtId="49" fontId="7" fillId="0" borderId="9" xfId="1" applyNumberFormat="1" applyFont="1" applyFill="1" applyBorder="1" applyAlignment="1">
      <alignment horizontal="center"/>
    </xf>
    <xf numFmtId="3" fontId="21" fillId="2" borderId="22" xfId="0" applyNumberFormat="1" applyFont="1" applyFill="1" applyBorder="1"/>
    <xf numFmtId="0" fontId="0" fillId="0" borderId="0" xfId="0" applyBorder="1"/>
    <xf numFmtId="0" fontId="0" fillId="2" borderId="12" xfId="0" applyFill="1" applyBorder="1"/>
    <xf numFmtId="0" fontId="1" fillId="0" borderId="0" xfId="2" applyFont="1" applyFill="1" applyBorder="1" applyAlignment="1"/>
    <xf numFmtId="0" fontId="3" fillId="0" borderId="0" xfId="2" applyFont="1" applyFill="1" applyBorder="1" applyAlignment="1"/>
    <xf numFmtId="0" fontId="3" fillId="0" borderId="0" xfId="2" applyFont="1" applyFill="1" applyBorder="1"/>
    <xf numFmtId="0" fontId="8" fillId="0" borderId="17" xfId="0" applyFont="1" applyFill="1" applyBorder="1"/>
    <xf numFmtId="0" fontId="4" fillId="0" borderId="46" xfId="1" applyFont="1" applyFill="1" applyBorder="1" applyAlignment="1"/>
    <xf numFmtId="0" fontId="1" fillId="0" borderId="11" xfId="1" applyFill="1" applyBorder="1" applyAlignment="1"/>
    <xf numFmtId="0" fontId="1" fillId="0" borderId="17" xfId="1" applyFill="1" applyBorder="1" applyAlignment="1"/>
    <xf numFmtId="3" fontId="7" fillId="2" borderId="22" xfId="2" applyNumberFormat="1" applyFont="1" applyFill="1" applyBorder="1" applyAlignment="1">
      <alignment horizontal="right"/>
    </xf>
    <xf numFmtId="3" fontId="8" fillId="2" borderId="22" xfId="2" applyNumberFormat="1" applyFont="1" applyFill="1" applyBorder="1"/>
    <xf numFmtId="3" fontId="1" fillId="2" borderId="22" xfId="0" applyNumberFormat="1" applyFont="1" applyFill="1" applyBorder="1" applyAlignment="1">
      <alignment horizontal="right"/>
    </xf>
    <xf numFmtId="3" fontId="28" fillId="0" borderId="17" xfId="0" applyNumberFormat="1" applyFont="1" applyBorder="1"/>
    <xf numFmtId="3" fontId="1" fillId="2" borderId="22" xfId="2" applyNumberFormat="1" applyFont="1" applyFill="1" applyBorder="1"/>
    <xf numFmtId="0" fontId="15" fillId="0" borderId="17" xfId="0" applyFont="1" applyBorder="1"/>
    <xf numFmtId="3" fontId="19" fillId="0" borderId="22" xfId="2" applyNumberFormat="1" applyFont="1" applyFill="1" applyBorder="1"/>
    <xf numFmtId="3" fontId="7" fillId="2" borderId="22" xfId="2" applyNumberFormat="1" applyFont="1" applyFill="1" applyBorder="1"/>
    <xf numFmtId="3" fontId="22" fillId="2" borderId="17" xfId="2" applyNumberFormat="1" applyFont="1" applyFill="1" applyBorder="1"/>
    <xf numFmtId="0" fontId="1" fillId="0" borderId="22" xfId="0" applyFont="1" applyBorder="1"/>
    <xf numFmtId="0" fontId="0" fillId="0" borderId="55" xfId="0" applyBorder="1"/>
    <xf numFmtId="3" fontId="8" fillId="2" borderId="22" xfId="0" applyNumberFormat="1" applyFont="1" applyFill="1" applyBorder="1"/>
    <xf numFmtId="0" fontId="12" fillId="0" borderId="22" xfId="2" applyNumberFormat="1" applyFont="1" applyFill="1" applyBorder="1" applyAlignment="1">
      <alignment horizontal="left"/>
    </xf>
    <xf numFmtId="0" fontId="12" fillId="0" borderId="20" xfId="2" applyFont="1" applyFill="1" applyBorder="1"/>
    <xf numFmtId="3" fontId="21" fillId="2" borderId="22" xfId="0" applyNumberFormat="1" applyFont="1" applyFill="1" applyBorder="1" applyAlignment="1">
      <alignment horizontal="right"/>
    </xf>
    <xf numFmtId="0" fontId="21" fillId="0" borderId="23" xfId="2" applyNumberFormat="1" applyFont="1" applyFill="1" applyBorder="1" applyAlignment="1">
      <alignment horizontal="left"/>
    </xf>
    <xf numFmtId="0" fontId="0" fillId="0" borderId="0" xfId="0" applyAlignment="1">
      <alignment vertical="center"/>
    </xf>
    <xf numFmtId="49" fontId="3" fillId="0" borderId="13" xfId="2" applyNumberFormat="1" applyFont="1" applyFill="1" applyBorder="1" applyAlignment="1">
      <alignment horizontal="center"/>
    </xf>
    <xf numFmtId="0" fontId="10" fillId="0" borderId="22" xfId="0" applyFont="1" applyBorder="1" applyAlignment="1">
      <alignment wrapText="1"/>
    </xf>
    <xf numFmtId="0" fontId="8" fillId="0" borderId="50" xfId="0" applyFont="1" applyBorder="1" applyAlignment="1">
      <alignment horizontal="center"/>
    </xf>
    <xf numFmtId="0" fontId="8" fillId="0" borderId="52" xfId="0" applyFont="1" applyBorder="1" applyAlignment="1">
      <alignment horizontal="center"/>
    </xf>
    <xf numFmtId="0" fontId="8" fillId="0" borderId="51" xfId="0" applyFont="1" applyBorder="1" applyAlignment="1">
      <alignment horizontal="center"/>
    </xf>
    <xf numFmtId="2" fontId="8" fillId="0" borderId="53" xfId="0" applyNumberFormat="1" applyFont="1" applyBorder="1"/>
    <xf numFmtId="2" fontId="1" fillId="0" borderId="53" xfId="0" applyNumberFormat="1" applyFont="1" applyBorder="1"/>
    <xf numFmtId="2" fontId="1" fillId="0" borderId="54" xfId="0" applyNumberFormat="1" applyFont="1" applyBorder="1"/>
    <xf numFmtId="0" fontId="16" fillId="0" borderId="25" xfId="0" applyFont="1" applyBorder="1"/>
    <xf numFmtId="3" fontId="8" fillId="2" borderId="22" xfId="2" applyNumberFormat="1" applyFont="1" applyFill="1" applyBorder="1" applyAlignment="1">
      <alignment horizontal="right"/>
    </xf>
    <xf numFmtId="3" fontId="2" fillId="2" borderId="28" xfId="2" applyNumberFormat="1" applyFont="1" applyFill="1" applyBorder="1"/>
    <xf numFmtId="0" fontId="15" fillId="0" borderId="34" xfId="0" applyFont="1" applyBorder="1"/>
    <xf numFmtId="3" fontId="7" fillId="0" borderId="21" xfId="2" applyNumberFormat="1" applyFont="1" applyFill="1" applyBorder="1" applyAlignment="1">
      <alignment horizontal="right"/>
    </xf>
    <xf numFmtId="3" fontId="10" fillId="0" borderId="21" xfId="0" applyNumberFormat="1" applyFont="1" applyBorder="1"/>
    <xf numFmtId="3" fontId="1" fillId="0" borderId="21" xfId="2" applyNumberFormat="1" applyFont="1" applyFill="1" applyBorder="1"/>
    <xf numFmtId="0" fontId="0" fillId="0" borderId="43" xfId="0" applyBorder="1"/>
    <xf numFmtId="2" fontId="1" fillId="0" borderId="56" xfId="0" applyNumberFormat="1" applyFont="1" applyBorder="1"/>
    <xf numFmtId="0" fontId="14" fillId="0" borderId="4" xfId="0" applyFont="1" applyFill="1" applyBorder="1" applyAlignment="1">
      <alignment horizontal="left"/>
    </xf>
    <xf numFmtId="0" fontId="14" fillId="0" borderId="17" xfId="0" applyFont="1" applyFill="1" applyBorder="1" applyAlignment="1">
      <alignment horizontal="center"/>
    </xf>
    <xf numFmtId="49" fontId="14" fillId="0" borderId="25" xfId="0" applyNumberFormat="1" applyFont="1" applyFill="1" applyBorder="1"/>
    <xf numFmtId="0" fontId="26" fillId="0" borderId="0" xfId="0" applyFont="1"/>
    <xf numFmtId="2" fontId="2" fillId="0" borderId="49" xfId="0" applyNumberFormat="1" applyFont="1" applyBorder="1"/>
    <xf numFmtId="0" fontId="27" fillId="0" borderId="0" xfId="0" applyFont="1" applyBorder="1"/>
    <xf numFmtId="0" fontId="4" fillId="0" borderId="46" xfId="1" applyFont="1" applyBorder="1" applyAlignment="1">
      <alignment horizontal="left"/>
    </xf>
    <xf numFmtId="0" fontId="1" fillId="0" borderId="10" xfId="1" applyFont="1" applyBorder="1" applyAlignment="1"/>
    <xf numFmtId="0" fontId="1" fillId="0" borderId="17" xfId="1" applyFont="1" applyBorder="1" applyAlignment="1"/>
    <xf numFmtId="3" fontId="3" fillId="2" borderId="22" xfId="2" applyNumberFormat="1" applyFont="1" applyFill="1" applyBorder="1"/>
    <xf numFmtId="3" fontId="12" fillId="2" borderId="22" xfId="2" applyNumberFormat="1" applyFont="1" applyFill="1" applyBorder="1"/>
    <xf numFmtId="3" fontId="12" fillId="0" borderId="22" xfId="2" applyNumberFormat="1" applyFont="1" applyFill="1" applyBorder="1"/>
    <xf numFmtId="0" fontId="19" fillId="0" borderId="5" xfId="2" applyFont="1" applyFill="1" applyBorder="1"/>
    <xf numFmtId="0" fontId="13" fillId="0" borderId="17" xfId="2" applyFont="1" applyFill="1" applyBorder="1"/>
    <xf numFmtId="2" fontId="8" fillId="0" borderId="54" xfId="0" applyNumberFormat="1" applyFont="1" applyBorder="1"/>
    <xf numFmtId="0" fontId="10" fillId="0" borderId="22" xfId="0" applyFont="1" applyBorder="1"/>
    <xf numFmtId="0" fontId="10" fillId="0" borderId="5" xfId="0" applyFont="1" applyBorder="1"/>
    <xf numFmtId="0" fontId="4" fillId="0" borderId="9" xfId="0" applyFont="1" applyBorder="1" applyAlignment="1">
      <alignment horizontal="center"/>
    </xf>
    <xf numFmtId="49" fontId="1" fillId="0" borderId="12" xfId="2" applyNumberFormat="1" applyBorder="1" applyAlignment="1">
      <alignment horizontal="center"/>
    </xf>
    <xf numFmtId="0" fontId="29" fillId="0" borderId="17" xfId="0" applyFont="1" applyBorder="1"/>
    <xf numFmtId="0" fontId="30" fillId="0" borderId="21" xfId="0" applyFont="1" applyBorder="1"/>
    <xf numFmtId="0" fontId="1" fillId="0" borderId="2" xfId="0" applyFont="1" applyBorder="1"/>
    <xf numFmtId="3" fontId="7" fillId="0" borderId="11" xfId="2" applyNumberFormat="1" applyFont="1" applyFill="1" applyBorder="1"/>
    <xf numFmtId="3" fontId="1" fillId="0" borderId="19" xfId="2" applyNumberFormat="1" applyFont="1" applyBorder="1"/>
    <xf numFmtId="3" fontId="1" fillId="0" borderId="21" xfId="2" applyNumberFormat="1" applyFont="1" applyBorder="1"/>
    <xf numFmtId="3" fontId="7" fillId="0" borderId="21" xfId="2" applyNumberFormat="1" applyFont="1" applyFill="1" applyBorder="1"/>
    <xf numFmtId="3" fontId="4" fillId="0" borderId="38" xfId="2" applyNumberFormat="1" applyFont="1" applyFill="1" applyBorder="1"/>
    <xf numFmtId="49" fontId="3" fillId="0" borderId="31" xfId="2" applyNumberFormat="1" applyFont="1" applyFill="1" applyBorder="1" applyAlignment="1">
      <alignment horizontal="center"/>
    </xf>
    <xf numFmtId="49" fontId="3" fillId="0" borderId="5" xfId="2" applyNumberFormat="1" applyFont="1" applyFill="1" applyBorder="1" applyAlignment="1">
      <alignment horizontal="left"/>
    </xf>
    <xf numFmtId="49" fontId="14" fillId="0" borderId="9" xfId="0" applyNumberFormat="1" applyFont="1" applyFill="1" applyBorder="1" applyAlignment="1">
      <alignment horizontal="left"/>
    </xf>
    <xf numFmtId="0" fontId="14" fillId="0" borderId="11" xfId="0" applyFont="1" applyFill="1" applyBorder="1" applyAlignment="1">
      <alignment horizontal="center"/>
    </xf>
    <xf numFmtId="49" fontId="14" fillId="0" borderId="17" xfId="0" applyNumberFormat="1" applyFont="1" applyFill="1" applyBorder="1"/>
    <xf numFmtId="0" fontId="16" fillId="0" borderId="10" xfId="0" applyFont="1" applyBorder="1"/>
    <xf numFmtId="0" fontId="0" fillId="0" borderId="11" xfId="0" applyBorder="1"/>
    <xf numFmtId="0" fontId="31" fillId="0" borderId="34" xfId="0" applyFont="1" applyBorder="1"/>
    <xf numFmtId="2" fontId="1" fillId="2" borderId="53" xfId="0" applyNumberFormat="1" applyFont="1" applyFill="1" applyBorder="1"/>
    <xf numFmtId="0" fontId="27" fillId="0" borderId="35" xfId="0" applyFont="1" applyBorder="1"/>
    <xf numFmtId="3" fontId="1" fillId="0" borderId="15" xfId="2" applyNumberFormat="1" applyFont="1" applyBorder="1"/>
    <xf numFmtId="2" fontId="21" fillId="0" borderId="53" xfId="0" applyNumberFormat="1" applyFont="1" applyBorder="1"/>
    <xf numFmtId="0" fontId="1" fillId="2" borderId="22" xfId="0" applyFont="1" applyFill="1" applyBorder="1"/>
    <xf numFmtId="3" fontId="12" fillId="2" borderId="15" xfId="0" applyNumberFormat="1" applyFont="1" applyFill="1" applyBorder="1"/>
    <xf numFmtId="0" fontId="8" fillId="0" borderId="21" xfId="2" applyFont="1" applyFill="1" applyBorder="1" applyAlignment="1">
      <alignment horizontal="left"/>
    </xf>
    <xf numFmtId="0" fontId="4" fillId="0" borderId="26" xfId="2" applyFont="1" applyFill="1" applyBorder="1" applyAlignment="1"/>
    <xf numFmtId="0" fontId="4" fillId="0" borderId="37" xfId="2" applyFont="1" applyFill="1" applyBorder="1" applyAlignment="1"/>
    <xf numFmtId="0" fontId="14" fillId="0" borderId="0" xfId="0" applyFont="1" applyBorder="1" applyAlignment="1"/>
    <xf numFmtId="0" fontId="0" fillId="0" borderId="0" xfId="0" applyAlignment="1">
      <alignment horizontal="right"/>
    </xf>
    <xf numFmtId="0" fontId="3" fillId="0" borderId="48" xfId="2" applyFont="1" applyFill="1" applyBorder="1" applyAlignment="1">
      <alignment horizontal="center"/>
    </xf>
    <xf numFmtId="49" fontId="3" fillId="0" borderId="44" xfId="2" applyNumberFormat="1" applyFont="1" applyFill="1" applyBorder="1" applyAlignment="1" applyProtection="1">
      <alignment horizontal="center"/>
      <protection locked="0"/>
    </xf>
    <xf numFmtId="0" fontId="21" fillId="0" borderId="42" xfId="2" applyNumberFormat="1" applyFont="1" applyFill="1" applyBorder="1" applyAlignment="1">
      <alignment horizontal="left"/>
    </xf>
    <xf numFmtId="0" fontId="3" fillId="0" borderId="57" xfId="2" applyFont="1" applyFill="1" applyBorder="1"/>
    <xf numFmtId="3" fontId="21" fillId="2" borderId="41" xfId="0" applyNumberFormat="1" applyFont="1" applyFill="1" applyBorder="1" applyAlignment="1">
      <alignment horizontal="right"/>
    </xf>
    <xf numFmtId="0" fontId="3" fillId="0" borderId="0" xfId="2" applyFont="1" applyFill="1" applyBorder="1" applyAlignment="1">
      <alignment horizontal="center"/>
    </xf>
    <xf numFmtId="49" fontId="3" fillId="0" borderId="0" xfId="2" applyNumberFormat="1" applyFont="1" applyFill="1" applyBorder="1" applyAlignment="1" applyProtection="1">
      <alignment horizontal="center"/>
      <protection locked="0"/>
    </xf>
    <xf numFmtId="0" fontId="21" fillId="0" borderId="0" xfId="2" applyNumberFormat="1" applyFont="1" applyFill="1" applyBorder="1" applyAlignment="1">
      <alignment horizontal="left"/>
    </xf>
    <xf numFmtId="3" fontId="22" fillId="0" borderId="0" xfId="0" applyNumberFormat="1" applyFont="1" applyFill="1" applyBorder="1" applyAlignment="1">
      <alignment horizontal="right"/>
    </xf>
    <xf numFmtId="2" fontId="1" fillId="0" borderId="0" xfId="0" applyNumberFormat="1" applyFont="1" applyBorder="1"/>
    <xf numFmtId="0" fontId="8" fillId="0" borderId="1" xfId="2" applyFont="1" applyFill="1" applyBorder="1" applyAlignment="1">
      <alignment horizontal="center"/>
    </xf>
    <xf numFmtId="49" fontId="19" fillId="0" borderId="58" xfId="2" applyNumberFormat="1" applyFont="1" applyFill="1" applyBorder="1" applyAlignment="1" applyProtection="1">
      <alignment horizontal="center"/>
      <protection locked="0"/>
    </xf>
    <xf numFmtId="0" fontId="19" fillId="0" borderId="2" xfId="2" applyNumberFormat="1" applyFont="1" applyFill="1" applyBorder="1" applyAlignment="1">
      <alignment horizontal="left"/>
    </xf>
    <xf numFmtId="0" fontId="19" fillId="0" borderId="30" xfId="2" applyFont="1" applyFill="1" applyBorder="1"/>
    <xf numFmtId="0" fontId="3" fillId="0" borderId="47" xfId="2" applyFont="1" applyFill="1" applyBorder="1" applyAlignment="1"/>
    <xf numFmtId="0" fontId="3" fillId="0" borderId="24" xfId="2" applyFont="1" applyFill="1" applyBorder="1"/>
    <xf numFmtId="0" fontId="1" fillId="0" borderId="22" xfId="2" applyFont="1" applyFill="1" applyBorder="1" applyAlignment="1">
      <alignment vertical="center"/>
    </xf>
    <xf numFmtId="0" fontId="4" fillId="0" borderId="39" xfId="2" applyFont="1" applyFill="1" applyBorder="1" applyAlignment="1">
      <alignment vertical="center"/>
    </xf>
    <xf numFmtId="3" fontId="1" fillId="0" borderId="15" xfId="2" applyNumberFormat="1" applyFont="1" applyFill="1" applyBorder="1" applyAlignment="1">
      <alignment vertical="center"/>
    </xf>
    <xf numFmtId="49" fontId="7" fillId="2" borderId="31" xfId="2" applyNumberFormat="1" applyFont="1" applyFill="1" applyBorder="1" applyAlignment="1">
      <alignment horizontal="center"/>
    </xf>
    <xf numFmtId="49" fontId="10" fillId="2" borderId="17" xfId="2" applyNumberFormat="1" applyFont="1" applyFill="1" applyBorder="1" applyAlignment="1" applyProtection="1">
      <alignment horizontal="center"/>
      <protection locked="0"/>
    </xf>
    <xf numFmtId="0" fontId="10" fillId="2" borderId="15" xfId="2" applyFont="1" applyFill="1" applyBorder="1" applyAlignment="1">
      <alignment horizontal="left"/>
    </xf>
    <xf numFmtId="0" fontId="10" fillId="2" borderId="14" xfId="2" applyFont="1" applyFill="1" applyBorder="1"/>
    <xf numFmtId="0" fontId="10" fillId="2" borderId="22" xfId="0" applyFont="1" applyFill="1" applyBorder="1"/>
    <xf numFmtId="0" fontId="3" fillId="0" borderId="0" xfId="2" applyFont="1" applyFill="1" applyBorder="1" applyAlignment="1">
      <alignment horizontal="right"/>
    </xf>
    <xf numFmtId="0" fontId="21" fillId="0" borderId="21" xfId="2" applyFont="1" applyFill="1" applyBorder="1" applyAlignment="1">
      <alignment horizontal="center"/>
    </xf>
    <xf numFmtId="49" fontId="1" fillId="0" borderId="21" xfId="2" applyNumberFormat="1" applyBorder="1" applyAlignment="1">
      <alignment horizontal="center"/>
    </xf>
    <xf numFmtId="0" fontId="4" fillId="0" borderId="9" xfId="0" applyFont="1" applyBorder="1"/>
    <xf numFmtId="3" fontId="10" fillId="2" borderId="22" xfId="0" applyNumberFormat="1" applyFont="1" applyFill="1" applyBorder="1"/>
    <xf numFmtId="49" fontId="7" fillId="0" borderId="23" xfId="2" applyNumberFormat="1" applyFont="1" applyFill="1" applyBorder="1" applyAlignment="1">
      <alignment horizontal="left"/>
    </xf>
    <xf numFmtId="49" fontId="7" fillId="0" borderId="21" xfId="2" applyNumberFormat="1" applyFont="1" applyFill="1" applyBorder="1" applyAlignment="1">
      <alignment horizontal="left"/>
    </xf>
    <xf numFmtId="0" fontId="7" fillId="0" borderId="3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3" fontId="21" fillId="0" borderId="21" xfId="0" applyNumberFormat="1" applyFont="1" applyBorder="1"/>
    <xf numFmtId="0" fontId="21" fillId="0" borderId="21" xfId="0" applyFont="1" applyBorder="1"/>
    <xf numFmtId="0" fontId="0" fillId="0" borderId="35" xfId="0" applyBorder="1"/>
    <xf numFmtId="3" fontId="8" fillId="0" borderId="17" xfId="1" applyNumberFormat="1" applyFont="1" applyFill="1" applyBorder="1" applyAlignment="1"/>
    <xf numFmtId="3" fontId="3" fillId="0" borderId="22" xfId="1" applyNumberFormat="1" applyFont="1" applyFill="1" applyBorder="1" applyAlignment="1"/>
    <xf numFmtId="3" fontId="3" fillId="0" borderId="17" xfId="1" applyNumberFormat="1" applyFont="1" applyFill="1" applyBorder="1" applyAlignment="1"/>
    <xf numFmtId="0" fontId="15" fillId="0" borderId="22" xfId="0" applyFont="1" applyBorder="1"/>
    <xf numFmtId="3" fontId="1" fillId="0" borderId="15" xfId="2" applyNumberFormat="1" applyFont="1" applyFill="1" applyBorder="1"/>
    <xf numFmtId="49" fontId="7" fillId="0" borderId="45" xfId="2" applyNumberFormat="1" applyFont="1" applyFill="1" applyBorder="1" applyAlignment="1">
      <alignment horizontal="center"/>
    </xf>
    <xf numFmtId="0" fontId="13" fillId="0" borderId="21" xfId="2" applyFont="1" applyFill="1" applyBorder="1"/>
    <xf numFmtId="2" fontId="1" fillId="0" borderId="53" xfId="0" applyNumberFormat="1" applyFont="1" applyFill="1" applyBorder="1"/>
    <xf numFmtId="49" fontId="10" fillId="0" borderId="22" xfId="2" applyNumberFormat="1" applyFont="1" applyFill="1" applyBorder="1" applyAlignment="1" applyProtection="1">
      <alignment horizontal="center"/>
      <protection locked="0"/>
    </xf>
    <xf numFmtId="0" fontId="10" fillId="0" borderId="10" xfId="2" applyFont="1" applyFill="1" applyBorder="1"/>
    <xf numFmtId="0" fontId="10" fillId="0" borderId="22" xfId="0" applyFont="1" applyFill="1" applyBorder="1"/>
    <xf numFmtId="49" fontId="10" fillId="0" borderId="17" xfId="2" applyNumberFormat="1" applyFont="1" applyFill="1" applyBorder="1" applyAlignment="1" applyProtection="1">
      <alignment horizontal="center"/>
      <protection locked="0"/>
    </xf>
    <xf numFmtId="0" fontId="10" fillId="0" borderId="22" xfId="2" applyFont="1" applyFill="1" applyBorder="1" applyAlignment="1">
      <alignment horizontal="left"/>
    </xf>
    <xf numFmtId="0" fontId="10" fillId="0" borderId="20" xfId="2" applyFont="1" applyFill="1" applyBorder="1"/>
    <xf numFmtId="0" fontId="30" fillId="0" borderId="21" xfId="0" applyFont="1" applyFill="1" applyBorder="1"/>
    <xf numFmtId="3" fontId="1" fillId="0" borderId="21" xfId="0" applyNumberFormat="1" applyFont="1" applyFill="1" applyBorder="1"/>
    <xf numFmtId="2" fontId="2" fillId="0" borderId="59" xfId="0" applyNumberFormat="1" applyFont="1" applyBorder="1"/>
    <xf numFmtId="49" fontId="19" fillId="0" borderId="9" xfId="0" applyNumberFormat="1" applyFont="1" applyFill="1" applyBorder="1" applyAlignment="1">
      <alignment horizontal="center"/>
    </xf>
    <xf numFmtId="0" fontId="19" fillId="0" borderId="24" xfId="0" applyFont="1" applyFill="1" applyBorder="1"/>
    <xf numFmtId="3" fontId="19" fillId="2" borderId="22" xfId="0" applyNumberFormat="1" applyFont="1" applyFill="1" applyBorder="1"/>
    <xf numFmtId="2" fontId="19" fillId="0" borderId="53" xfId="0" applyNumberFormat="1" applyFont="1" applyBorder="1"/>
    <xf numFmtId="0" fontId="19" fillId="0" borderId="13" xfId="0" applyFont="1" applyFill="1" applyBorder="1" applyAlignment="1"/>
    <xf numFmtId="0" fontId="19" fillId="2" borderId="22" xfId="0" applyFont="1" applyFill="1" applyBorder="1" applyAlignment="1"/>
    <xf numFmtId="0" fontId="19" fillId="0" borderId="24" xfId="0" applyFont="1" applyFill="1" applyBorder="1" applyAlignment="1">
      <alignment horizontal="left"/>
    </xf>
    <xf numFmtId="49" fontId="19" fillId="0" borderId="12" xfId="0" applyNumberFormat="1" applyFont="1" applyFill="1" applyBorder="1" applyAlignment="1">
      <alignment horizontal="center"/>
    </xf>
    <xf numFmtId="2" fontId="10" fillId="0" borderId="53" xfId="0" applyNumberFormat="1" applyFont="1" applyBorder="1"/>
    <xf numFmtId="49" fontId="19" fillId="0" borderId="16" xfId="0" applyNumberFormat="1" applyFont="1" applyFill="1" applyBorder="1" applyAlignment="1">
      <alignment horizontal="center"/>
    </xf>
    <xf numFmtId="49" fontId="19" fillId="0" borderId="15" xfId="0" applyNumberFormat="1" applyFont="1" applyFill="1" applyBorder="1" applyAlignment="1">
      <alignment horizontal="left"/>
    </xf>
    <xf numFmtId="0" fontId="10" fillId="2" borderId="15" xfId="0" applyFont="1" applyFill="1" applyBorder="1" applyAlignment="1">
      <alignment horizontal="left"/>
    </xf>
    <xf numFmtId="0" fontId="10" fillId="0" borderId="24" xfId="0" applyFont="1" applyFill="1" applyBorder="1"/>
    <xf numFmtId="49" fontId="19" fillId="0" borderId="22" xfId="0" applyNumberFormat="1" applyFont="1" applyFill="1" applyBorder="1" applyAlignment="1">
      <alignment horizontal="left"/>
    </xf>
    <xf numFmtId="0" fontId="10" fillId="2" borderId="22" xfId="0" applyFont="1" applyFill="1" applyBorder="1" applyAlignment="1">
      <alignment horizontal="left"/>
    </xf>
    <xf numFmtId="0" fontId="10" fillId="0" borderId="16" xfId="0" applyFont="1" applyFill="1" applyBorder="1"/>
    <xf numFmtId="0" fontId="10" fillId="0" borderId="15" xfId="0" applyFont="1" applyFill="1" applyBorder="1"/>
    <xf numFmtId="0" fontId="13" fillId="2" borderId="22" xfId="0" applyFont="1" applyFill="1" applyBorder="1" applyAlignment="1">
      <alignment vertical="center"/>
    </xf>
    <xf numFmtId="0" fontId="13" fillId="0" borderId="22" xfId="0" applyFont="1" applyFill="1" applyBorder="1"/>
    <xf numFmtId="0" fontId="19" fillId="2" borderId="5" xfId="0" applyFont="1" applyFill="1" applyBorder="1" applyAlignment="1">
      <alignment vertical="center"/>
    </xf>
    <xf numFmtId="0" fontId="10" fillId="2" borderId="16" xfId="0" applyFont="1" applyFill="1" applyBorder="1"/>
    <xf numFmtId="0" fontId="10" fillId="2" borderId="15" xfId="0" applyFont="1" applyFill="1" applyBorder="1" applyAlignment="1">
      <alignment horizontal="center"/>
    </xf>
    <xf numFmtId="0" fontId="10" fillId="2" borderId="15" xfId="0" applyFont="1" applyFill="1" applyBorder="1"/>
    <xf numFmtId="49" fontId="10" fillId="2" borderId="22" xfId="0" applyNumberFormat="1" applyFont="1" applyFill="1" applyBorder="1"/>
    <xf numFmtId="2" fontId="10" fillId="2" borderId="53" xfId="0" applyNumberFormat="1" applyFont="1" applyFill="1" applyBorder="1"/>
    <xf numFmtId="0" fontId="21" fillId="0" borderId="12" xfId="0" applyFont="1" applyFill="1" applyBorder="1"/>
    <xf numFmtId="49" fontId="21" fillId="0" borderId="21" xfId="0" applyNumberFormat="1" applyFont="1" applyFill="1" applyBorder="1" applyAlignment="1">
      <alignment horizontal="center"/>
    </xf>
    <xf numFmtId="2" fontId="21" fillId="0" borderId="53" xfId="0" applyNumberFormat="1" applyFont="1" applyFill="1" applyBorder="1"/>
    <xf numFmtId="49" fontId="21" fillId="0" borderId="48" xfId="0" applyNumberFormat="1" applyFont="1" applyFill="1" applyBorder="1" applyAlignment="1">
      <alignment horizontal="center"/>
    </xf>
    <xf numFmtId="49" fontId="21" fillId="0" borderId="21" xfId="0" applyNumberFormat="1" applyFont="1" applyFill="1" applyBorder="1" applyAlignment="1">
      <alignment horizontal="left"/>
    </xf>
    <xf numFmtId="49" fontId="21" fillId="0" borderId="24" xfId="0" applyNumberFormat="1" applyFont="1" applyFill="1" applyBorder="1" applyAlignment="1">
      <alignment horizontal="left"/>
    </xf>
    <xf numFmtId="0" fontId="21" fillId="0" borderId="15" xfId="0" applyFont="1" applyFill="1" applyBorder="1"/>
    <xf numFmtId="3" fontId="21" fillId="2" borderId="15" xfId="0" applyNumberFormat="1" applyFont="1" applyFill="1" applyBorder="1"/>
    <xf numFmtId="0" fontId="21" fillId="0" borderId="17" xfId="0" applyFont="1" applyFill="1" applyBorder="1"/>
    <xf numFmtId="0" fontId="21" fillId="0" borderId="15" xfId="0" applyFont="1" applyFill="1" applyBorder="1" applyAlignment="1">
      <alignment horizontal="left"/>
    </xf>
    <xf numFmtId="0" fontId="21" fillId="0" borderId="13" xfId="0" applyFont="1" applyFill="1" applyBorder="1"/>
    <xf numFmtId="0" fontId="13" fillId="0" borderId="22" xfId="0" applyFont="1" applyFill="1" applyBorder="1" applyAlignment="1">
      <alignment horizontal="left"/>
    </xf>
    <xf numFmtId="0" fontId="13" fillId="0" borderId="23" xfId="0" applyFont="1" applyFill="1" applyBorder="1"/>
    <xf numFmtId="49" fontId="21" fillId="0" borderId="44" xfId="0" applyNumberFormat="1" applyFont="1" applyFill="1" applyBorder="1" applyAlignment="1">
      <alignment horizontal="center"/>
    </xf>
    <xf numFmtId="0" fontId="21" fillId="0" borderId="41" xfId="0" applyFont="1" applyFill="1" applyBorder="1" applyAlignment="1">
      <alignment horizontal="left"/>
    </xf>
    <xf numFmtId="0" fontId="12" fillId="0" borderId="42" xfId="0" applyFont="1" applyFill="1" applyBorder="1"/>
    <xf numFmtId="0" fontId="21" fillId="0" borderId="41" xfId="0" applyFont="1" applyFill="1" applyBorder="1"/>
    <xf numFmtId="49" fontId="21" fillId="0" borderId="12" xfId="0" applyNumberFormat="1" applyFont="1" applyFill="1" applyBorder="1" applyAlignment="1">
      <alignment horizontal="center"/>
    </xf>
    <xf numFmtId="49" fontId="21" fillId="0" borderId="22" xfId="0" applyNumberFormat="1" applyFont="1" applyFill="1" applyBorder="1" applyAlignment="1">
      <alignment horizontal="left"/>
    </xf>
    <xf numFmtId="0" fontId="21" fillId="0" borderId="18" xfId="0" applyFont="1" applyFill="1" applyBorder="1"/>
    <xf numFmtId="0" fontId="21" fillId="0" borderId="23" xfId="0" applyFont="1" applyFill="1" applyBorder="1" applyAlignment="1"/>
    <xf numFmtId="49" fontId="21" fillId="0" borderId="15" xfId="0" applyNumberFormat="1" applyFont="1" applyFill="1" applyBorder="1" applyAlignment="1">
      <alignment horizontal="left"/>
    </xf>
    <xf numFmtId="0" fontId="21" fillId="0" borderId="16" xfId="0" applyFont="1" applyFill="1" applyBorder="1"/>
    <xf numFmtId="0" fontId="12" fillId="0" borderId="15" xfId="0" applyFont="1" applyFill="1" applyBorder="1"/>
    <xf numFmtId="3" fontId="21" fillId="0" borderId="0" xfId="0" applyNumberFormat="1" applyFont="1" applyFill="1" applyBorder="1" applyAlignment="1">
      <alignment horizontal="right"/>
    </xf>
    <xf numFmtId="0" fontId="16" fillId="0" borderId="0" xfId="0" applyFont="1" applyFill="1" applyBorder="1"/>
    <xf numFmtId="0" fontId="10" fillId="0" borderId="0" xfId="0" applyFont="1" applyFill="1" applyBorder="1"/>
    <xf numFmtId="0" fontId="14" fillId="0" borderId="0" xfId="0" applyFont="1" applyFill="1" applyBorder="1"/>
    <xf numFmtId="0" fontId="10" fillId="0" borderId="0" xfId="0" applyFont="1" applyFill="1"/>
    <xf numFmtId="0" fontId="16" fillId="0" borderId="0" xfId="0" applyFont="1" applyFill="1"/>
    <xf numFmtId="0" fontId="14" fillId="0" borderId="0" xfId="0" applyFont="1" applyFill="1"/>
    <xf numFmtId="0" fontId="17" fillId="0" borderId="0" xfId="0" applyFont="1" applyFill="1"/>
    <xf numFmtId="0" fontId="18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0" fillId="0" borderId="14" xfId="0" applyFill="1" applyBorder="1"/>
    <xf numFmtId="0" fontId="1" fillId="0" borderId="21" xfId="0" applyFont="1" applyBorder="1"/>
    <xf numFmtId="3" fontId="30" fillId="0" borderId="21" xfId="0" applyNumberFormat="1" applyFont="1" applyBorder="1"/>
    <xf numFmtId="3" fontId="21" fillId="0" borderId="21" xfId="0" applyNumberFormat="1" applyFont="1" applyFill="1" applyBorder="1"/>
    <xf numFmtId="4" fontId="21" fillId="0" borderId="53" xfId="0" applyNumberFormat="1" applyFont="1" applyBorder="1"/>
    <xf numFmtId="0" fontId="10" fillId="0" borderId="24" xfId="0" applyFont="1" applyFill="1" applyBorder="1" applyAlignment="1">
      <alignment horizontal="left"/>
    </xf>
    <xf numFmtId="3" fontId="13" fillId="0" borderId="22" xfId="0" applyNumberFormat="1" applyFont="1" applyBorder="1"/>
    <xf numFmtId="2" fontId="13" fillId="0" borderId="53" xfId="0" applyNumberFormat="1" applyFont="1" applyBorder="1"/>
    <xf numFmtId="0" fontId="13" fillId="0" borderId="17" xfId="0" applyFont="1" applyFill="1" applyBorder="1"/>
    <xf numFmtId="0" fontId="13" fillId="0" borderId="22" xfId="0" applyFont="1" applyBorder="1"/>
    <xf numFmtId="0" fontId="13" fillId="2" borderId="17" xfId="0" applyFont="1" applyFill="1" applyBorder="1" applyAlignment="1">
      <alignment vertical="center"/>
    </xf>
    <xf numFmtId="49" fontId="10" fillId="0" borderId="24" xfId="0" applyNumberFormat="1" applyFont="1" applyFill="1" applyBorder="1"/>
    <xf numFmtId="3" fontId="10" fillId="2" borderId="17" xfId="0" applyNumberFormat="1" applyFont="1" applyFill="1" applyBorder="1"/>
    <xf numFmtId="0" fontId="0" fillId="0" borderId="30" xfId="0" applyBorder="1"/>
    <xf numFmtId="0" fontId="10" fillId="0" borderId="17" xfId="0" applyFont="1" applyFill="1" applyBorder="1"/>
    <xf numFmtId="0" fontId="15" fillId="0" borderId="22" xfId="0" applyFont="1" applyFill="1" applyBorder="1"/>
    <xf numFmtId="2" fontId="8" fillId="0" borderId="53" xfId="0" applyNumberFormat="1" applyFont="1" applyFill="1" applyBorder="1"/>
    <xf numFmtId="2" fontId="1" fillId="0" borderId="54" xfId="0" applyNumberFormat="1" applyFont="1" applyFill="1" applyBorder="1"/>
    <xf numFmtId="3" fontId="10" fillId="0" borderId="22" xfId="0" applyNumberFormat="1" applyFont="1" applyFill="1" applyBorder="1"/>
    <xf numFmtId="3" fontId="19" fillId="0" borderId="5" xfId="0" applyNumberFormat="1" applyFont="1" applyFill="1" applyBorder="1"/>
    <xf numFmtId="3" fontId="27" fillId="0" borderId="0" xfId="0" applyNumberFormat="1" applyFont="1"/>
    <xf numFmtId="0" fontId="1" fillId="0" borderId="14" xfId="0" applyFont="1" applyFill="1" applyBorder="1"/>
    <xf numFmtId="0" fontId="21" fillId="0" borderId="25" xfId="2" applyNumberFormat="1" applyFont="1" applyFill="1" applyBorder="1" applyAlignment="1">
      <alignment horizontal="left"/>
    </xf>
    <xf numFmtId="3" fontId="12" fillId="0" borderId="5" xfId="2" applyNumberFormat="1" applyFont="1" applyFill="1" applyBorder="1"/>
    <xf numFmtId="49" fontId="3" fillId="0" borderId="48" xfId="2" applyNumberFormat="1" applyFont="1" applyFill="1" applyBorder="1" applyAlignment="1">
      <alignment horizontal="center"/>
    </xf>
    <xf numFmtId="49" fontId="3" fillId="0" borderId="44" xfId="2" applyNumberFormat="1" applyFont="1" applyFill="1" applyBorder="1" applyAlignment="1">
      <alignment horizontal="center"/>
    </xf>
    <xf numFmtId="0" fontId="3" fillId="0" borderId="41" xfId="2" applyFont="1" applyFill="1" applyBorder="1"/>
    <xf numFmtId="3" fontId="21" fillId="2" borderId="22" xfId="2" applyNumberFormat="1" applyFont="1" applyFill="1" applyBorder="1"/>
    <xf numFmtId="0" fontId="10" fillId="0" borderId="22" xfId="0" applyFont="1" applyFill="1" applyBorder="1" applyAlignment="1">
      <alignment horizontal="right"/>
    </xf>
    <xf numFmtId="49" fontId="3" fillId="0" borderId="15" xfId="2" applyNumberFormat="1" applyFont="1" applyFill="1" applyBorder="1" applyAlignment="1">
      <alignment horizontal="left" wrapText="1"/>
    </xf>
    <xf numFmtId="0" fontId="10" fillId="0" borderId="17" xfId="0" applyFont="1" applyBorder="1"/>
    <xf numFmtId="0" fontId="1" fillId="2" borderId="23" xfId="2" applyFont="1" applyFill="1" applyBorder="1"/>
    <xf numFmtId="0" fontId="21" fillId="2" borderId="21" xfId="0" applyFont="1" applyFill="1" applyBorder="1"/>
    <xf numFmtId="0" fontId="21" fillId="2" borderId="23" xfId="0" applyFont="1" applyFill="1" applyBorder="1"/>
    <xf numFmtId="0" fontId="1" fillId="2" borderId="21" xfId="0" applyFont="1" applyFill="1" applyBorder="1" applyAlignment="1">
      <alignment horizontal="left"/>
    </xf>
    <xf numFmtId="0" fontId="21" fillId="2" borderId="21" xfId="0" applyFont="1" applyFill="1" applyBorder="1" applyAlignment="1">
      <alignment horizontal="left"/>
    </xf>
    <xf numFmtId="0" fontId="21" fillId="2" borderId="22" xfId="0" applyFont="1" applyFill="1" applyBorder="1"/>
    <xf numFmtId="0" fontId="1" fillId="2" borderId="22" xfId="0" applyFont="1" applyFill="1" applyBorder="1" applyAlignment="1">
      <alignment horizontal="left"/>
    </xf>
    <xf numFmtId="0" fontId="21" fillId="2" borderId="22" xfId="0" applyFont="1" applyFill="1" applyBorder="1" applyAlignment="1">
      <alignment horizontal="left"/>
    </xf>
    <xf numFmtId="0" fontId="1" fillId="2" borderId="21" xfId="0" applyFont="1" applyFill="1" applyBorder="1"/>
    <xf numFmtId="49" fontId="21" fillId="2" borderId="21" xfId="0" applyNumberFormat="1" applyFont="1" applyFill="1" applyBorder="1"/>
    <xf numFmtId="49" fontId="21" fillId="2" borderId="22" xfId="0" applyNumberFormat="1" applyFont="1" applyFill="1" applyBorder="1"/>
    <xf numFmtId="0" fontId="1" fillId="2" borderId="21" xfId="0" applyFont="1" applyFill="1" applyBorder="1" applyAlignment="1">
      <alignment horizontal="left" wrapText="1"/>
    </xf>
    <xf numFmtId="0" fontId="1" fillId="0" borderId="19" xfId="0" applyFont="1" applyFill="1" applyBorder="1"/>
    <xf numFmtId="49" fontId="1" fillId="0" borderId="22" xfId="0" applyNumberFormat="1" applyFont="1" applyFill="1" applyBorder="1"/>
    <xf numFmtId="49" fontId="21" fillId="2" borderId="17" xfId="0" applyNumberFormat="1" applyFont="1" applyFill="1" applyBorder="1"/>
    <xf numFmtId="0" fontId="1" fillId="2" borderId="17" xfId="0" applyFont="1" applyFill="1" applyBorder="1"/>
    <xf numFmtId="0" fontId="1" fillId="0" borderId="22" xfId="0" applyFont="1" applyFill="1" applyBorder="1" applyAlignment="1">
      <alignment wrapText="1"/>
    </xf>
    <xf numFmtId="49" fontId="10" fillId="2" borderId="15" xfId="0" applyNumberFormat="1" applyFont="1" applyFill="1" applyBorder="1"/>
    <xf numFmtId="3" fontId="10" fillId="2" borderId="15" xfId="0" applyNumberFormat="1" applyFont="1" applyFill="1" applyBorder="1"/>
    <xf numFmtId="2" fontId="10" fillId="2" borderId="54" xfId="0" applyNumberFormat="1" applyFont="1" applyFill="1" applyBorder="1"/>
    <xf numFmtId="0" fontId="1" fillId="0" borderId="18" xfId="2" applyFont="1" applyFill="1" applyBorder="1" applyAlignment="1">
      <alignment wrapText="1"/>
    </xf>
    <xf numFmtId="2" fontId="21" fillId="2" borderId="53" xfId="0" applyNumberFormat="1" applyFont="1" applyFill="1" applyBorder="1"/>
    <xf numFmtId="0" fontId="21" fillId="2" borderId="15" xfId="0" applyFont="1" applyFill="1" applyBorder="1"/>
    <xf numFmtId="2" fontId="21" fillId="2" borderId="54" xfId="0" applyNumberFormat="1" applyFont="1" applyFill="1" applyBorder="1"/>
    <xf numFmtId="0" fontId="21" fillId="2" borderId="17" xfId="0" applyFont="1" applyFill="1" applyBorder="1"/>
    <xf numFmtId="2" fontId="21" fillId="2" borderId="55" xfId="0" applyNumberFormat="1" applyFont="1" applyFill="1" applyBorder="1"/>
    <xf numFmtId="0" fontId="21" fillId="2" borderId="13" xfId="0" applyFont="1" applyFill="1" applyBorder="1"/>
    <xf numFmtId="0" fontId="13" fillId="2" borderId="23" xfId="0" applyFont="1" applyFill="1" applyBorder="1"/>
    <xf numFmtId="3" fontId="13" fillId="2" borderId="22" xfId="0" applyNumberFormat="1" applyFont="1" applyFill="1" applyBorder="1"/>
    <xf numFmtId="0" fontId="8" fillId="2" borderId="23" xfId="0" applyFont="1" applyFill="1" applyBorder="1"/>
    <xf numFmtId="2" fontId="8" fillId="2" borderId="53" xfId="0" applyNumberFormat="1" applyFont="1" applyFill="1" applyBorder="1"/>
    <xf numFmtId="0" fontId="12" fillId="0" borderId="44" xfId="0" applyFont="1" applyFill="1" applyBorder="1"/>
    <xf numFmtId="0" fontId="21" fillId="0" borderId="42" xfId="0" applyFont="1" applyFill="1" applyBorder="1"/>
    <xf numFmtId="3" fontId="12" fillId="2" borderId="41" xfId="0" applyNumberFormat="1" applyFont="1" applyFill="1" applyBorder="1"/>
    <xf numFmtId="0" fontId="3" fillId="0" borderId="48" xfId="0" applyFont="1" applyFill="1" applyBorder="1"/>
    <xf numFmtId="0" fontId="3" fillId="0" borderId="41" xfId="0" applyFont="1" applyFill="1" applyBorder="1"/>
    <xf numFmtId="0" fontId="21" fillId="2" borderId="41" xfId="0" applyFont="1" applyFill="1" applyBorder="1"/>
    <xf numFmtId="2" fontId="21" fillId="2" borderId="56" xfId="0" applyNumberFormat="1" applyFont="1" applyFill="1" applyBorder="1"/>
    <xf numFmtId="0" fontId="6" fillId="2" borderId="0" xfId="0" applyFont="1" applyFill="1" applyAlignment="1">
      <alignment horizontal="right"/>
    </xf>
    <xf numFmtId="0" fontId="0" fillId="2" borderId="0" xfId="0" applyFill="1" applyAlignment="1">
      <alignment horizontal="right"/>
    </xf>
    <xf numFmtId="0" fontId="19" fillId="2" borderId="2" xfId="0" applyFont="1" applyFill="1" applyBorder="1" applyAlignment="1">
      <alignment horizontal="center"/>
    </xf>
    <xf numFmtId="0" fontId="8" fillId="2" borderId="50" xfId="0" applyFont="1" applyFill="1" applyBorder="1" applyAlignment="1">
      <alignment horizontal="center"/>
    </xf>
    <xf numFmtId="0" fontId="19" fillId="2" borderId="5" xfId="0" applyFont="1" applyFill="1" applyBorder="1" applyAlignment="1">
      <alignment horizontal="center"/>
    </xf>
    <xf numFmtId="0" fontId="8" fillId="2" borderId="52" xfId="0" applyFont="1" applyFill="1" applyBorder="1" applyAlignment="1">
      <alignment horizontal="center"/>
    </xf>
    <xf numFmtId="0" fontId="19" fillId="2" borderId="8" xfId="0" applyFont="1" applyFill="1" applyBorder="1" applyAlignment="1">
      <alignment horizontal="center"/>
    </xf>
    <xf numFmtId="0" fontId="8" fillId="2" borderId="51" xfId="0" applyFont="1" applyFill="1" applyBorder="1" applyAlignment="1">
      <alignment horizontal="center"/>
    </xf>
    <xf numFmtId="3" fontId="12" fillId="2" borderId="22" xfId="0" applyNumberFormat="1" applyFont="1" applyFill="1" applyBorder="1"/>
    <xf numFmtId="3" fontId="4" fillId="2" borderId="28" xfId="0" applyNumberFormat="1" applyFont="1" applyFill="1" applyBorder="1"/>
    <xf numFmtId="2" fontId="2" fillId="2" borderId="49" xfId="0" applyNumberFormat="1" applyFont="1" applyFill="1" applyBorder="1"/>
    <xf numFmtId="0" fontId="1" fillId="0" borderId="22" xfId="2" applyFont="1" applyFill="1" applyBorder="1" applyAlignment="1">
      <alignment horizontal="left" wrapText="1"/>
    </xf>
    <xf numFmtId="0" fontId="1" fillId="0" borderId="22" xfId="2" applyFont="1" applyFill="1" applyBorder="1" applyAlignment="1"/>
    <xf numFmtId="0" fontId="1" fillId="0" borderId="23" xfId="2" applyBorder="1" applyAlignment="1"/>
    <xf numFmtId="3" fontId="1" fillId="2" borderId="22" xfId="2" applyNumberFormat="1" applyFont="1" applyFill="1" applyBorder="1" applyAlignment="1"/>
    <xf numFmtId="2" fontId="1" fillId="0" borderId="53" xfId="0" applyNumberFormat="1" applyFont="1" applyBorder="1" applyAlignment="1"/>
    <xf numFmtId="3" fontId="1" fillId="0" borderId="22" xfId="2" applyNumberFormat="1" applyBorder="1"/>
    <xf numFmtId="49" fontId="3" fillId="0" borderId="9" xfId="2" applyNumberFormat="1" applyFont="1" applyFill="1" applyBorder="1" applyAlignment="1">
      <alignment horizontal="center"/>
    </xf>
    <xf numFmtId="0" fontId="3" fillId="0" borderId="9" xfId="2" applyFont="1" applyFill="1" applyBorder="1" applyAlignment="1">
      <alignment horizontal="center"/>
    </xf>
    <xf numFmtId="49" fontId="3" fillId="0" borderId="11" xfId="2" applyNumberFormat="1" applyFont="1" applyFill="1" applyBorder="1" applyAlignment="1">
      <alignment horizontal="center"/>
    </xf>
    <xf numFmtId="0" fontId="3" fillId="0" borderId="18" xfId="2" applyNumberFormat="1" applyFont="1" applyFill="1" applyBorder="1" applyAlignment="1">
      <alignment horizontal="left"/>
    </xf>
    <xf numFmtId="3" fontId="3" fillId="2" borderId="17" xfId="2" applyNumberFormat="1" applyFont="1" applyFill="1" applyBorder="1"/>
    <xf numFmtId="2" fontId="1" fillId="0" borderId="55" xfId="0" applyNumberFormat="1" applyFont="1" applyBorder="1"/>
    <xf numFmtId="3" fontId="12" fillId="2" borderId="41" xfId="2" applyNumberFormat="1" applyFont="1" applyFill="1" applyBorder="1"/>
    <xf numFmtId="49" fontId="3" fillId="0" borderId="0" xfId="2" applyNumberFormat="1" applyFont="1" applyFill="1" applyBorder="1" applyAlignment="1">
      <alignment horizontal="center"/>
    </xf>
    <xf numFmtId="3" fontId="12" fillId="2" borderId="0" xfId="2" applyNumberFormat="1" applyFont="1" applyFill="1" applyBorder="1"/>
    <xf numFmtId="2" fontId="8" fillId="0" borderId="55" xfId="0" applyNumberFormat="1" applyFont="1" applyBorder="1"/>
    <xf numFmtId="49" fontId="3" fillId="0" borderId="11" xfId="2" applyNumberFormat="1" applyFont="1" applyFill="1" applyBorder="1" applyAlignment="1" applyProtection="1">
      <alignment horizontal="center"/>
      <protection locked="0"/>
    </xf>
    <xf numFmtId="0" fontId="3" fillId="0" borderId="17" xfId="2" applyNumberFormat="1" applyFont="1" applyFill="1" applyBorder="1" applyAlignment="1">
      <alignment horizontal="left"/>
    </xf>
    <xf numFmtId="0" fontId="3" fillId="0" borderId="10" xfId="2" applyFont="1" applyFill="1" applyBorder="1"/>
    <xf numFmtId="3" fontId="1" fillId="2" borderId="17" xfId="0" applyNumberFormat="1" applyFont="1" applyFill="1" applyBorder="1" applyAlignment="1">
      <alignment horizontal="right"/>
    </xf>
    <xf numFmtId="3" fontId="21" fillId="2" borderId="0" xfId="0" applyNumberFormat="1" applyFont="1" applyFill="1" applyBorder="1" applyAlignment="1">
      <alignment horizontal="right"/>
    </xf>
    <xf numFmtId="49" fontId="21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12" fillId="0" borderId="0" xfId="0" applyFont="1" applyFill="1" applyBorder="1"/>
    <xf numFmtId="0" fontId="21" fillId="2" borderId="0" xfId="0" applyFont="1" applyFill="1" applyBorder="1"/>
    <xf numFmtId="2" fontId="21" fillId="2" borderId="0" xfId="0" applyNumberFormat="1" applyFont="1" applyFill="1" applyBorder="1"/>
    <xf numFmtId="0" fontId="10" fillId="2" borderId="40" xfId="0" applyFont="1" applyFill="1" applyBorder="1"/>
    <xf numFmtId="3" fontId="10" fillId="2" borderId="8" xfId="0" applyNumberFormat="1" applyFont="1" applyFill="1" applyBorder="1"/>
    <xf numFmtId="2" fontId="10" fillId="2" borderId="51" xfId="0" applyNumberFormat="1" applyFont="1" applyFill="1" applyBorder="1"/>
    <xf numFmtId="0" fontId="10" fillId="2" borderId="8" xfId="0" applyFont="1" applyFill="1" applyBorder="1" applyAlignment="1">
      <alignment horizontal="center"/>
    </xf>
    <xf numFmtId="49" fontId="10" fillId="2" borderId="8" xfId="0" applyNumberFormat="1" applyFont="1" applyFill="1" applyBorder="1"/>
    <xf numFmtId="0" fontId="10" fillId="2" borderId="22" xfId="0" applyFont="1" applyFill="1" applyBorder="1" applyAlignment="1">
      <alignment horizontal="center"/>
    </xf>
    <xf numFmtId="0" fontId="10" fillId="2" borderId="21" xfId="0" applyFont="1" applyFill="1" applyBorder="1"/>
    <xf numFmtId="0" fontId="10" fillId="2" borderId="7" xfId="0" applyFont="1" applyFill="1" applyBorder="1"/>
    <xf numFmtId="0" fontId="10" fillId="2" borderId="12" xfId="0" applyFont="1" applyFill="1" applyBorder="1"/>
    <xf numFmtId="0" fontId="10" fillId="2" borderId="17" xfId="0" applyFont="1" applyFill="1" applyBorder="1" applyAlignment="1">
      <alignment horizontal="center"/>
    </xf>
    <xf numFmtId="0" fontId="10" fillId="2" borderId="11" xfId="0" applyFont="1" applyFill="1" applyBorder="1"/>
    <xf numFmtId="0" fontId="10" fillId="2" borderId="9" xfId="0" applyFont="1" applyFill="1" applyBorder="1"/>
    <xf numFmtId="0" fontId="7" fillId="0" borderId="23" xfId="0" applyFont="1" applyFill="1" applyBorder="1" applyAlignment="1"/>
    <xf numFmtId="0" fontId="7" fillId="0" borderId="11" xfId="0" applyFont="1" applyFill="1" applyBorder="1" applyAlignment="1"/>
    <xf numFmtId="0" fontId="8" fillId="0" borderId="20" xfId="2" applyFont="1" applyFill="1" applyBorder="1" applyAlignment="1">
      <alignment horizontal="left"/>
    </xf>
    <xf numFmtId="0" fontId="8" fillId="0" borderId="21" xfId="2" applyFont="1" applyFill="1" applyBorder="1" applyAlignment="1">
      <alignment horizontal="left"/>
    </xf>
    <xf numFmtId="0" fontId="24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/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26" xfId="2" applyFont="1" applyFill="1" applyBorder="1" applyAlignment="1"/>
    <xf numFmtId="0" fontId="4" fillId="0" borderId="37" xfId="2" applyFont="1" applyFill="1" applyBorder="1" applyAlignment="1"/>
    <xf numFmtId="0" fontId="4" fillId="0" borderId="38" xfId="2" applyFont="1" applyFill="1" applyBorder="1" applyAlignment="1"/>
    <xf numFmtId="49" fontId="4" fillId="0" borderId="26" xfId="2" applyNumberFormat="1" applyFont="1" applyFill="1" applyBorder="1" applyAlignment="1">
      <alignment horizontal="left"/>
    </xf>
    <xf numFmtId="49" fontId="19" fillId="0" borderId="23" xfId="2" applyNumberFormat="1" applyFont="1" applyFill="1" applyBorder="1" applyAlignment="1" applyProtection="1">
      <alignment horizontal="left"/>
      <protection locked="0"/>
    </xf>
    <xf numFmtId="0" fontId="26" fillId="0" borderId="21" xfId="0" applyFont="1" applyFill="1" applyBorder="1" applyAlignment="1">
      <alignment horizontal="left"/>
    </xf>
    <xf numFmtId="2" fontId="8" fillId="0" borderId="36" xfId="0" applyNumberFormat="1" applyFont="1" applyFill="1" applyBorder="1" applyAlignment="1">
      <alignment vertical="center"/>
    </xf>
    <xf numFmtId="2" fontId="8" fillId="0" borderId="43" xfId="0" applyNumberFormat="1" applyFont="1" applyFill="1" applyBorder="1" applyAlignment="1">
      <alignment vertical="center"/>
    </xf>
    <xf numFmtId="2" fontId="8" fillId="0" borderId="6" xfId="0" applyNumberFormat="1" applyFont="1" applyFill="1" applyBorder="1" applyAlignment="1">
      <alignment vertical="center"/>
    </xf>
    <xf numFmtId="2" fontId="8" fillId="0" borderId="3" xfId="0" applyNumberFormat="1" applyFont="1" applyBorder="1" applyAlignment="1">
      <alignment vertical="center"/>
    </xf>
    <xf numFmtId="2" fontId="8" fillId="0" borderId="43" xfId="0" applyNumberFormat="1" applyFont="1" applyBorder="1" applyAlignment="1">
      <alignment vertical="center"/>
    </xf>
    <xf numFmtId="3" fontId="19" fillId="0" borderId="2" xfId="0" applyNumberFormat="1" applyFont="1" applyBorder="1" applyAlignment="1">
      <alignment horizontal="right" vertical="center"/>
    </xf>
    <xf numFmtId="3" fontId="19" fillId="0" borderId="17" xfId="0" applyNumberFormat="1" applyFont="1" applyBorder="1" applyAlignment="1">
      <alignment horizontal="right" vertical="center"/>
    </xf>
    <xf numFmtId="3" fontId="19" fillId="0" borderId="15" xfId="0" applyNumberFormat="1" applyFont="1" applyFill="1" applyBorder="1" applyAlignment="1">
      <alignment horizontal="right" vertical="center"/>
    </xf>
    <xf numFmtId="3" fontId="19" fillId="0" borderId="17" xfId="0" applyNumberFormat="1" applyFont="1" applyFill="1" applyBorder="1" applyAlignment="1">
      <alignment horizontal="right" vertical="center"/>
    </xf>
    <xf numFmtId="49" fontId="8" fillId="0" borderId="11" xfId="2" applyNumberFormat="1" applyFont="1" applyFill="1" applyBorder="1" applyAlignment="1">
      <alignment horizontal="left"/>
    </xf>
    <xf numFmtId="0" fontId="8" fillId="0" borderId="17" xfId="2" applyFont="1" applyFill="1" applyBorder="1" applyAlignment="1">
      <alignment horizontal="left"/>
    </xf>
    <xf numFmtId="0" fontId="2" fillId="0" borderId="26" xfId="0" applyFont="1" applyFill="1" applyBorder="1" applyAlignment="1"/>
    <xf numFmtId="0" fontId="2" fillId="0" borderId="37" xfId="0" applyFont="1" applyFill="1" applyBorder="1" applyAlignment="1"/>
    <xf numFmtId="0" fontId="2" fillId="0" borderId="38" xfId="0" applyFont="1" applyFill="1" applyBorder="1" applyAlignment="1"/>
    <xf numFmtId="4" fontId="1" fillId="0" borderId="54" xfId="2" applyNumberFormat="1" applyFont="1" applyFill="1" applyBorder="1" applyAlignment="1">
      <alignment horizontal="right" vertical="center"/>
    </xf>
    <xf numFmtId="4" fontId="1" fillId="0" borderId="55" xfId="2" applyNumberFormat="1" applyFont="1" applyFill="1" applyBorder="1" applyAlignment="1">
      <alignment horizontal="right" vertical="center"/>
    </xf>
    <xf numFmtId="0" fontId="3" fillId="0" borderId="15" xfId="2" applyFont="1" applyFill="1" applyBorder="1" applyAlignment="1">
      <alignment horizontal="left"/>
    </xf>
    <xf numFmtId="0" fontId="3" fillId="0" borderId="17" xfId="2" applyFont="1" applyFill="1" applyBorder="1" applyAlignment="1">
      <alignment horizontal="left"/>
    </xf>
    <xf numFmtId="0" fontId="3" fillId="0" borderId="15" xfId="2" applyFont="1" applyFill="1" applyBorder="1" applyAlignment="1">
      <alignment horizontal="right"/>
    </xf>
    <xf numFmtId="0" fontId="3" fillId="0" borderId="17" xfId="2" applyFont="1" applyFill="1" applyBorder="1" applyAlignment="1">
      <alignment horizontal="right"/>
    </xf>
    <xf numFmtId="0" fontId="3" fillId="0" borderId="15" xfId="2" applyFont="1" applyFill="1" applyBorder="1" applyAlignment="1"/>
    <xf numFmtId="0" fontId="3" fillId="0" borderId="17" xfId="2" applyFont="1" applyFill="1" applyBorder="1" applyAlignment="1"/>
    <xf numFmtId="2" fontId="1" fillId="0" borderId="36" xfId="0" applyNumberFormat="1" applyFont="1" applyFill="1" applyBorder="1" applyAlignment="1">
      <alignment horizontal="right"/>
    </xf>
    <xf numFmtId="2" fontId="1" fillId="0" borderId="43" xfId="0" applyNumberFormat="1" applyFont="1" applyFill="1" applyBorder="1" applyAlignment="1">
      <alignment horizontal="right"/>
    </xf>
    <xf numFmtId="0" fontId="3" fillId="0" borderId="15" xfId="2" applyFont="1" applyFill="1" applyBorder="1" applyAlignment="1">
      <alignment horizontal="center"/>
    </xf>
    <xf numFmtId="0" fontId="3" fillId="0" borderId="17" xfId="2" applyFont="1" applyFill="1" applyBorder="1" applyAlignment="1">
      <alignment horizontal="center"/>
    </xf>
    <xf numFmtId="0" fontId="4" fillId="0" borderId="27" xfId="2" applyFont="1" applyFill="1" applyBorder="1" applyAlignment="1"/>
    <xf numFmtId="0" fontId="4" fillId="0" borderId="28" xfId="2" applyFont="1" applyFill="1" applyBorder="1" applyAlignment="1"/>
    <xf numFmtId="0" fontId="8" fillId="0" borderId="20" xfId="0" applyFont="1" applyFill="1" applyBorder="1" applyAlignment="1"/>
    <xf numFmtId="0" fontId="8" fillId="0" borderId="21" xfId="0" applyFont="1" applyFill="1" applyBorder="1" applyAlignment="1"/>
    <xf numFmtId="0" fontId="3" fillId="0" borderId="15" xfId="2" applyFont="1" applyFill="1" applyBorder="1" applyAlignment="1">
      <alignment horizontal="left" wrapText="1"/>
    </xf>
    <xf numFmtId="0" fontId="3" fillId="0" borderId="17" xfId="2" applyFont="1" applyFill="1" applyBorder="1" applyAlignment="1">
      <alignment horizontal="left" wrapText="1"/>
    </xf>
    <xf numFmtId="3" fontId="1" fillId="0" borderId="15" xfId="2" applyNumberFormat="1" applyFont="1" applyFill="1" applyBorder="1" applyAlignment="1">
      <alignment horizontal="right" vertical="center"/>
    </xf>
    <xf numFmtId="3" fontId="1" fillId="0" borderId="17" xfId="2" applyNumberFormat="1" applyFont="1" applyFill="1" applyBorder="1" applyAlignment="1">
      <alignment horizontal="right" vertical="center"/>
    </xf>
    <xf numFmtId="49" fontId="3" fillId="0" borderId="15" xfId="2" applyNumberFormat="1" applyFont="1" applyFill="1" applyBorder="1" applyAlignment="1">
      <alignment horizontal="center"/>
    </xf>
    <xf numFmtId="49" fontId="3" fillId="0" borderId="17" xfId="2" applyNumberFormat="1" applyFont="1" applyFill="1" applyBorder="1" applyAlignment="1">
      <alignment horizontal="center"/>
    </xf>
    <xf numFmtId="49" fontId="3" fillId="0" borderId="16" xfId="2" applyNumberFormat="1" applyFont="1" applyFill="1" applyBorder="1" applyAlignment="1">
      <alignment horizontal="center"/>
    </xf>
    <xf numFmtId="49" fontId="3" fillId="0" borderId="9" xfId="2" applyNumberFormat="1" applyFont="1" applyFill="1" applyBorder="1" applyAlignment="1">
      <alignment horizontal="center"/>
    </xf>
    <xf numFmtId="0" fontId="3" fillId="0" borderId="16" xfId="2" applyFont="1" applyFill="1" applyBorder="1" applyAlignment="1">
      <alignment horizontal="center"/>
    </xf>
    <xf numFmtId="0" fontId="3" fillId="0" borderId="9" xfId="2" applyFont="1" applyFill="1" applyBorder="1" applyAlignment="1">
      <alignment horizontal="center"/>
    </xf>
    <xf numFmtId="0" fontId="19" fillId="0" borderId="23" xfId="0" applyFont="1" applyFill="1" applyBorder="1" applyAlignment="1"/>
    <xf numFmtId="0" fontId="19" fillId="0" borderId="11" xfId="0" applyFont="1" applyFill="1" applyBorder="1" applyAlignment="1"/>
    <xf numFmtId="0" fontId="4" fillId="0" borderId="26" xfId="0" applyFont="1" applyFill="1" applyBorder="1" applyAlignment="1"/>
    <xf numFmtId="0" fontId="4" fillId="0" borderId="37" xfId="0" applyFont="1" applyFill="1" applyBorder="1" applyAlignment="1"/>
    <xf numFmtId="0" fontId="4" fillId="0" borderId="38" xfId="0" applyFont="1" applyFill="1" applyBorder="1" applyAlignment="1"/>
    <xf numFmtId="0" fontId="14" fillId="0" borderId="0" xfId="0" applyFont="1" applyBorder="1" applyAlignment="1"/>
    <xf numFmtId="49" fontId="7" fillId="0" borderId="23" xfId="2" applyNumberFormat="1" applyFont="1" applyFill="1" applyBorder="1" applyAlignment="1">
      <alignment horizontal="left"/>
    </xf>
    <xf numFmtId="49" fontId="7" fillId="0" borderId="21" xfId="2" applyNumberFormat="1" applyFont="1" applyFill="1" applyBorder="1" applyAlignment="1">
      <alignment horizontal="left"/>
    </xf>
    <xf numFmtId="0" fontId="4" fillId="0" borderId="0" xfId="0" applyFont="1" applyBorder="1" applyAlignment="1"/>
    <xf numFmtId="3" fontId="21" fillId="2" borderId="15" xfId="0" applyNumberFormat="1" applyFont="1" applyFill="1" applyBorder="1" applyAlignment="1">
      <alignment horizontal="right"/>
    </xf>
    <xf numFmtId="3" fontId="21" fillId="2" borderId="17" xfId="0" applyNumberFormat="1" applyFont="1" applyFill="1" applyBorder="1" applyAlignment="1">
      <alignment horizontal="right"/>
    </xf>
    <xf numFmtId="0" fontId="21" fillId="0" borderId="15" xfId="0" applyFont="1" applyFill="1" applyBorder="1" applyAlignment="1">
      <alignment horizontal="center"/>
    </xf>
    <xf numFmtId="0" fontId="21" fillId="0" borderId="17" xfId="0" applyFont="1" applyFill="1" applyBorder="1" applyAlignment="1">
      <alignment horizontal="center"/>
    </xf>
    <xf numFmtId="49" fontId="21" fillId="0" borderId="15" xfId="0" applyNumberFormat="1" applyFont="1" applyFill="1" applyBorder="1" applyAlignment="1">
      <alignment horizontal="center"/>
    </xf>
    <xf numFmtId="49" fontId="21" fillId="0" borderId="17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9" xfId="0" applyNumberFormat="1" applyFont="1" applyFill="1" applyBorder="1" applyAlignment="1">
      <alignment horizontal="center"/>
    </xf>
    <xf numFmtId="0" fontId="4" fillId="0" borderId="0" xfId="1" applyFont="1" applyBorder="1" applyAlignment="1"/>
    <xf numFmtId="0" fontId="1" fillId="0" borderId="0" xfId="1" applyBorder="1" applyAlignment="1"/>
    <xf numFmtId="49" fontId="8" fillId="0" borderId="17" xfId="2" applyNumberFormat="1" applyFont="1" applyFill="1" applyBorder="1" applyAlignment="1">
      <alignment horizontal="left"/>
    </xf>
  </cellXfs>
  <cellStyles count="3">
    <cellStyle name="normální" xfId="0" builtinId="0"/>
    <cellStyle name="normální 2" xfId="2"/>
    <cellStyle name="normální_Rozbory 2014" xfId="1"/>
  </cellStyles>
  <dxfs count="0"/>
  <tableStyles count="0" defaultTableStyle="TableStyleMedium9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opLeftCell="A10" workbookViewId="0">
      <selection activeCell="C2" sqref="C2"/>
    </sheetView>
  </sheetViews>
  <sheetFormatPr defaultRowHeight="15"/>
  <cols>
    <col min="1" max="2" width="12.7109375" customWidth="1"/>
    <col min="3" max="3" width="54.85546875" customWidth="1"/>
    <col min="4" max="4" width="39.7109375" customWidth="1"/>
    <col min="5" max="7" width="14.7109375" customWidth="1"/>
  </cols>
  <sheetData>
    <row r="1" spans="1:7">
      <c r="E1" t="s">
        <v>397</v>
      </c>
    </row>
    <row r="2" spans="1:7">
      <c r="E2" t="s">
        <v>400</v>
      </c>
    </row>
    <row r="3" spans="1:7">
      <c r="E3" t="s">
        <v>398</v>
      </c>
    </row>
    <row r="4" spans="1:7">
      <c r="E4" s="311" t="s">
        <v>399</v>
      </c>
      <c r="F4" s="311"/>
      <c r="G4" s="311"/>
    </row>
    <row r="5" spans="1:7">
      <c r="A5" s="54"/>
      <c r="B5" s="54"/>
      <c r="C5" s="54"/>
      <c r="D5" s="54"/>
      <c r="E5" s="539"/>
      <c r="F5" s="518"/>
      <c r="G5" s="518"/>
    </row>
    <row r="6" spans="1:7" ht="21">
      <c r="A6" s="640" t="s">
        <v>401</v>
      </c>
      <c r="B6" s="641"/>
      <c r="C6" s="641"/>
      <c r="D6" s="641"/>
      <c r="E6" s="641"/>
      <c r="F6" s="642"/>
      <c r="G6" s="642"/>
    </row>
    <row r="7" spans="1:7">
      <c r="A7" s="54"/>
      <c r="B7" s="54"/>
      <c r="C7" s="54"/>
      <c r="D7" s="54"/>
      <c r="E7" s="54"/>
      <c r="F7" s="54"/>
      <c r="G7" s="54"/>
    </row>
    <row r="8" spans="1:7" ht="15.75">
      <c r="A8" s="643" t="s">
        <v>272</v>
      </c>
      <c r="B8" s="644"/>
      <c r="C8" s="644"/>
      <c r="D8" s="644"/>
      <c r="E8" s="644"/>
      <c r="F8" s="642"/>
      <c r="G8" s="642"/>
    </row>
    <row r="9" spans="1:7" ht="15.75">
      <c r="A9" s="645" t="s">
        <v>344</v>
      </c>
      <c r="B9" s="644"/>
      <c r="C9" s="644"/>
      <c r="D9" s="644"/>
      <c r="E9" s="644"/>
      <c r="F9" s="642"/>
      <c r="G9" s="642"/>
    </row>
    <row r="10" spans="1:7" ht="15.75">
      <c r="A10" s="645" t="s">
        <v>270</v>
      </c>
      <c r="B10" s="644"/>
      <c r="C10" s="644"/>
      <c r="D10" s="644"/>
      <c r="E10" s="644"/>
      <c r="F10" s="642"/>
      <c r="G10" s="642"/>
    </row>
    <row r="11" spans="1:7" ht="15.75">
      <c r="A11" s="645" t="s">
        <v>269</v>
      </c>
      <c r="B11" s="644"/>
      <c r="C11" s="644"/>
      <c r="D11" s="644"/>
      <c r="E11" s="644"/>
      <c r="F11" s="642"/>
      <c r="G11" s="642"/>
    </row>
    <row r="12" spans="1:7" ht="15.75">
      <c r="A12" s="509"/>
      <c r="B12" s="510"/>
      <c r="C12" s="511"/>
      <c r="D12" s="512"/>
      <c r="E12" s="513"/>
      <c r="F12" s="54"/>
      <c r="G12" s="54"/>
    </row>
    <row r="13" spans="1:7" ht="18.75" thickBot="1">
      <c r="A13" s="514" t="s">
        <v>0</v>
      </c>
      <c r="B13" s="515"/>
      <c r="C13" s="513"/>
      <c r="D13" s="512"/>
      <c r="E13" s="516"/>
      <c r="F13" s="54"/>
      <c r="G13" s="517" t="s">
        <v>379</v>
      </c>
    </row>
    <row r="14" spans="1:7" ht="15" customHeight="1">
      <c r="A14" s="80" t="s">
        <v>1</v>
      </c>
      <c r="B14" s="81" t="s">
        <v>2</v>
      </c>
      <c r="C14" s="82" t="s">
        <v>3</v>
      </c>
      <c r="D14" s="83"/>
      <c r="E14" s="81" t="s">
        <v>4</v>
      </c>
      <c r="F14" s="81" t="s">
        <v>266</v>
      </c>
      <c r="G14" s="339" t="s">
        <v>267</v>
      </c>
    </row>
    <row r="15" spans="1:7">
      <c r="A15" s="128" t="s">
        <v>5</v>
      </c>
      <c r="B15" s="84" t="s">
        <v>6</v>
      </c>
      <c r="C15" s="85" t="s">
        <v>7</v>
      </c>
      <c r="D15" s="86" t="s">
        <v>8</v>
      </c>
      <c r="E15" s="84" t="s">
        <v>332</v>
      </c>
      <c r="F15" s="84" t="s">
        <v>246</v>
      </c>
      <c r="G15" s="340" t="s">
        <v>346</v>
      </c>
    </row>
    <row r="16" spans="1:7" ht="15.75" thickBot="1">
      <c r="A16" s="87" t="s">
        <v>9</v>
      </c>
      <c r="B16" s="88" t="s">
        <v>10</v>
      </c>
      <c r="C16" s="89"/>
      <c r="D16" s="90"/>
      <c r="E16" s="88" t="s">
        <v>271</v>
      </c>
      <c r="F16" s="88" t="s">
        <v>345</v>
      </c>
      <c r="G16" s="341" t="s">
        <v>268</v>
      </c>
    </row>
    <row r="17" spans="1:7" ht="15.75">
      <c r="A17" s="91" t="s">
        <v>11</v>
      </c>
      <c r="B17" s="92"/>
      <c r="C17" s="93"/>
      <c r="D17" s="94"/>
      <c r="E17" s="345"/>
      <c r="F17" s="323"/>
      <c r="G17" s="330"/>
    </row>
    <row r="18" spans="1:7">
      <c r="A18" s="144" t="s">
        <v>289</v>
      </c>
      <c r="B18" s="145" t="s">
        <v>290</v>
      </c>
      <c r="C18" s="146"/>
      <c r="D18" s="145"/>
      <c r="E18" s="152">
        <f>SUM(E20:E21)</f>
        <v>1530</v>
      </c>
      <c r="F18" s="321">
        <f>SUM(F20:F21)</f>
        <v>1500</v>
      </c>
      <c r="G18" s="342">
        <f>(F18/E18)*100</f>
        <v>98.039215686274503</v>
      </c>
    </row>
    <row r="19" spans="1:7">
      <c r="A19" s="170"/>
      <c r="B19" s="145"/>
      <c r="C19" s="148" t="s">
        <v>293</v>
      </c>
      <c r="D19" s="145"/>
      <c r="E19" s="152"/>
      <c r="F19" s="321"/>
      <c r="G19" s="342"/>
    </row>
    <row r="20" spans="1:7" ht="15.75">
      <c r="A20" s="253"/>
      <c r="B20" s="254"/>
      <c r="C20" s="150" t="s">
        <v>304</v>
      </c>
      <c r="D20" s="150" t="s">
        <v>12</v>
      </c>
      <c r="E20" s="153">
        <v>1500</v>
      </c>
      <c r="F20" s="324">
        <v>1500</v>
      </c>
      <c r="G20" s="343">
        <f>(F20/E20)*100</f>
        <v>100</v>
      </c>
    </row>
    <row r="21" spans="1:7">
      <c r="A21" s="300"/>
      <c r="B21" s="256"/>
      <c r="C21" s="150" t="s">
        <v>342</v>
      </c>
      <c r="D21" s="150" t="s">
        <v>12</v>
      </c>
      <c r="E21" s="143">
        <v>30</v>
      </c>
      <c r="F21" s="324">
        <v>0</v>
      </c>
      <c r="G21" s="343">
        <f>(F21/E21)*100</f>
        <v>0</v>
      </c>
    </row>
    <row r="22" spans="1:7" ht="15.75">
      <c r="A22" s="253"/>
      <c r="B22" s="254"/>
      <c r="C22" s="150"/>
      <c r="D22" s="255"/>
      <c r="E22" s="143"/>
      <c r="F22" s="324"/>
      <c r="G22" s="342"/>
    </row>
    <row r="23" spans="1:7">
      <c r="A23" s="174" t="s">
        <v>13</v>
      </c>
      <c r="B23" s="638" t="s">
        <v>261</v>
      </c>
      <c r="C23" s="638"/>
      <c r="D23" s="639"/>
      <c r="E23" s="263">
        <f>SUM(E24:E25)</f>
        <v>1200</v>
      </c>
      <c r="F23" s="346">
        <f>SUM(F24:F25)</f>
        <v>1000</v>
      </c>
      <c r="G23" s="342">
        <f>(F23/E23)*100</f>
        <v>83.333333333333343</v>
      </c>
    </row>
    <row r="24" spans="1:7">
      <c r="A24" s="171"/>
      <c r="B24" s="256"/>
      <c r="C24" s="150" t="s">
        <v>14</v>
      </c>
      <c r="D24" s="150" t="s">
        <v>12</v>
      </c>
      <c r="E24" s="143">
        <v>200</v>
      </c>
      <c r="F24" s="324">
        <v>200</v>
      </c>
      <c r="G24" s="343">
        <f>(F24/E24)*100</f>
        <v>100</v>
      </c>
    </row>
    <row r="25" spans="1:7">
      <c r="A25" s="257"/>
      <c r="B25" s="256"/>
      <c r="C25" s="150" t="s">
        <v>15</v>
      </c>
      <c r="D25" s="150" t="s">
        <v>12</v>
      </c>
      <c r="E25" s="153">
        <v>1000</v>
      </c>
      <c r="F25" s="324">
        <v>800</v>
      </c>
      <c r="G25" s="343">
        <f>(F25/E25)*100</f>
        <v>80</v>
      </c>
    </row>
    <row r="26" spans="1:7">
      <c r="A26" s="292"/>
      <c r="B26" s="293"/>
      <c r="C26" s="294"/>
      <c r="D26" s="150"/>
      <c r="E26" s="141"/>
      <c r="F26" s="324"/>
      <c r="G26" s="343"/>
    </row>
    <row r="27" spans="1:7">
      <c r="A27" s="174" t="s">
        <v>13</v>
      </c>
      <c r="B27" s="636" t="s">
        <v>261</v>
      </c>
      <c r="C27" s="637"/>
      <c r="D27" s="150"/>
      <c r="E27" s="321">
        <f>SUM(E29:E32)</f>
        <v>3581</v>
      </c>
      <c r="F27" s="321">
        <f>SUM(F29:F32)</f>
        <v>4999</v>
      </c>
      <c r="G27" s="342">
        <f t="shared" ref="G27:G31" si="0">(F27/E27)*100</f>
        <v>139.59787768779671</v>
      </c>
    </row>
    <row r="28" spans="1:7">
      <c r="A28" s="257"/>
      <c r="B28" s="210"/>
      <c r="C28" s="210" t="s">
        <v>273</v>
      </c>
      <c r="D28" s="114"/>
      <c r="E28" s="143"/>
      <c r="F28" s="324"/>
      <c r="G28" s="343"/>
    </row>
    <row r="29" spans="1:7">
      <c r="A29" s="300"/>
      <c r="B29" s="303"/>
      <c r="C29" s="150" t="s">
        <v>314</v>
      </c>
      <c r="D29" s="150" t="s">
        <v>12</v>
      </c>
      <c r="E29" s="153">
        <v>1179</v>
      </c>
      <c r="F29" s="324">
        <v>1400</v>
      </c>
      <c r="G29" s="343">
        <f t="shared" si="0"/>
        <v>118.74469889737065</v>
      </c>
    </row>
    <row r="30" spans="1:7">
      <c r="A30" s="300"/>
      <c r="B30" s="301"/>
      <c r="C30" s="150" t="s">
        <v>343</v>
      </c>
      <c r="D30" s="150" t="s">
        <v>12</v>
      </c>
      <c r="E30" s="153">
        <v>2100</v>
      </c>
      <c r="F30" s="324">
        <v>3500</v>
      </c>
      <c r="G30" s="343">
        <f t="shared" si="0"/>
        <v>166.66666666666669</v>
      </c>
    </row>
    <row r="31" spans="1:7">
      <c r="A31" s="300"/>
      <c r="B31" s="301"/>
      <c r="C31" s="150" t="s">
        <v>296</v>
      </c>
      <c r="D31" s="150" t="s">
        <v>12</v>
      </c>
      <c r="E31" s="153">
        <v>302</v>
      </c>
      <c r="F31" s="324">
        <v>0</v>
      </c>
      <c r="G31" s="343">
        <f t="shared" si="0"/>
        <v>0</v>
      </c>
    </row>
    <row r="32" spans="1:7">
      <c r="A32" s="300"/>
      <c r="B32" s="301"/>
      <c r="C32" s="256" t="s">
        <v>377</v>
      </c>
      <c r="D32" s="302" t="s">
        <v>12</v>
      </c>
      <c r="E32" s="143">
        <v>0</v>
      </c>
      <c r="F32" s="324">
        <v>99</v>
      </c>
      <c r="G32" s="343">
        <v>0</v>
      </c>
    </row>
    <row r="33" spans="1:7">
      <c r="A33" s="300"/>
      <c r="B33" s="302"/>
      <c r="C33" s="256"/>
      <c r="D33" s="150"/>
      <c r="E33" s="143"/>
      <c r="F33" s="324"/>
      <c r="G33" s="343"/>
    </row>
    <row r="34" spans="1:7">
      <c r="A34" s="174" t="s">
        <v>262</v>
      </c>
      <c r="B34" s="207" t="s">
        <v>244</v>
      </c>
      <c r="C34" s="208"/>
      <c r="D34" s="150"/>
      <c r="E34" s="152">
        <f>SUM(E35:E35)</f>
        <v>100</v>
      </c>
      <c r="F34" s="321">
        <f>SUM(F35:F35)</f>
        <v>0</v>
      </c>
      <c r="G34" s="342">
        <f t="shared" ref="G34:G36" si="1">(F34/E34)*100</f>
        <v>0</v>
      </c>
    </row>
    <row r="35" spans="1:7" ht="27" thickBot="1">
      <c r="A35" s="259"/>
      <c r="B35" s="258"/>
      <c r="C35" s="599" t="s">
        <v>16</v>
      </c>
      <c r="D35" s="598" t="s">
        <v>376</v>
      </c>
      <c r="E35" s="600">
        <v>100</v>
      </c>
      <c r="F35" s="601">
        <v>0</v>
      </c>
      <c r="G35" s="602">
        <f t="shared" si="1"/>
        <v>0</v>
      </c>
    </row>
    <row r="36" spans="1:7" ht="16.5" thickBot="1">
      <c r="A36" s="260" t="s">
        <v>17</v>
      </c>
      <c r="B36" s="261"/>
      <c r="C36" s="262"/>
      <c r="D36" s="262"/>
      <c r="E36" s="264">
        <f>E23+E34+E18+E27</f>
        <v>6411</v>
      </c>
      <c r="F36" s="347">
        <f>F23+F34+F18+F27</f>
        <v>7499</v>
      </c>
      <c r="G36" s="358">
        <f t="shared" si="1"/>
        <v>116.9708313835595</v>
      </c>
    </row>
    <row r="37" spans="1:7">
      <c r="A37" s="95"/>
      <c r="B37" s="76"/>
      <c r="C37" s="96"/>
      <c r="D37" s="76"/>
      <c r="E37" s="77"/>
    </row>
    <row r="38" spans="1:7">
      <c r="C38" s="54"/>
      <c r="D38" s="54"/>
    </row>
  </sheetData>
  <mergeCells count="7">
    <mergeCell ref="B27:C27"/>
    <mergeCell ref="B23:D23"/>
    <mergeCell ref="A6:G6"/>
    <mergeCell ref="A8:G8"/>
    <mergeCell ref="A9:G9"/>
    <mergeCell ref="A10:G10"/>
    <mergeCell ref="A11:G11"/>
  </mergeCells>
  <pageMargins left="0.23622047244094491" right="0" top="0.35433070866141736" bottom="0" header="0" footer="0"/>
  <pageSetup paperSize="9" scale="8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1"/>
  <sheetViews>
    <sheetView workbookViewId="0">
      <selection activeCell="N18" sqref="N18"/>
    </sheetView>
  </sheetViews>
  <sheetFormatPr defaultRowHeight="15"/>
  <cols>
    <col min="1" max="2" width="12.7109375" customWidth="1"/>
    <col min="3" max="3" width="35.42578125" customWidth="1"/>
    <col min="4" max="4" width="43.7109375" customWidth="1"/>
    <col min="5" max="7" width="14.7109375" customWidth="1"/>
  </cols>
  <sheetData>
    <row r="1" spans="1:7">
      <c r="A1" s="17"/>
      <c r="B1" s="17"/>
      <c r="C1" s="17"/>
      <c r="D1" s="17"/>
      <c r="E1" s="17"/>
    </row>
    <row r="2" spans="1:7" ht="18">
      <c r="A2" s="17"/>
      <c r="B2" s="17"/>
      <c r="C2" s="58"/>
      <c r="D2" s="17"/>
      <c r="E2" s="17"/>
    </row>
    <row r="3" spans="1:7" ht="15.75">
      <c r="A3" s="709" t="s">
        <v>215</v>
      </c>
      <c r="B3" s="710"/>
      <c r="C3" s="710"/>
      <c r="D3" s="710"/>
      <c r="E3" s="17"/>
    </row>
    <row r="4" spans="1:7" ht="15.75" thickBot="1">
      <c r="A4" s="17"/>
      <c r="B4" s="17"/>
      <c r="C4" s="17"/>
      <c r="D4" s="17"/>
      <c r="E4" s="59"/>
      <c r="G4" s="399" t="s">
        <v>392</v>
      </c>
    </row>
    <row r="5" spans="1:7">
      <c r="A5" s="32" t="s">
        <v>1</v>
      </c>
      <c r="B5" s="33" t="s">
        <v>2</v>
      </c>
      <c r="C5" s="34" t="s">
        <v>3</v>
      </c>
      <c r="D5" s="35"/>
      <c r="E5" s="81" t="s">
        <v>4</v>
      </c>
      <c r="F5" s="81" t="s">
        <v>266</v>
      </c>
      <c r="G5" s="339" t="s">
        <v>267</v>
      </c>
    </row>
    <row r="6" spans="1:7">
      <c r="A6" s="36" t="s">
        <v>5</v>
      </c>
      <c r="B6" s="37" t="s">
        <v>6</v>
      </c>
      <c r="C6" s="38" t="s">
        <v>7</v>
      </c>
      <c r="D6" s="39" t="s">
        <v>8</v>
      </c>
      <c r="E6" s="84" t="s">
        <v>332</v>
      </c>
      <c r="F6" s="84" t="s">
        <v>246</v>
      </c>
      <c r="G6" s="340" t="s">
        <v>346</v>
      </c>
    </row>
    <row r="7" spans="1:7" ht="15" customHeight="1" thickBot="1">
      <c r="A7" s="40" t="s">
        <v>9</v>
      </c>
      <c r="B7" s="45" t="s">
        <v>10</v>
      </c>
      <c r="C7" s="42"/>
      <c r="D7" s="43"/>
      <c r="E7" s="88" t="s">
        <v>271</v>
      </c>
      <c r="F7" s="88" t="s">
        <v>345</v>
      </c>
      <c r="G7" s="341" t="s">
        <v>268</v>
      </c>
    </row>
    <row r="8" spans="1:7" ht="15.75">
      <c r="A8" s="317" t="s">
        <v>216</v>
      </c>
      <c r="B8" s="318"/>
      <c r="C8" s="318"/>
      <c r="D8" s="318"/>
      <c r="E8" s="319"/>
      <c r="F8" s="390"/>
      <c r="G8" s="330"/>
    </row>
    <row r="9" spans="1:7">
      <c r="A9" s="174" t="s">
        <v>217</v>
      </c>
      <c r="B9" s="711" t="s">
        <v>218</v>
      </c>
      <c r="C9" s="662"/>
      <c r="D9" s="175"/>
      <c r="E9" s="154">
        <f>E11</f>
        <v>200</v>
      </c>
      <c r="F9" s="154">
        <f>SUM(F11:F12)</f>
        <v>350</v>
      </c>
      <c r="G9" s="342">
        <f t="shared" ref="G9:G18" si="0">(F9/E9)*100</f>
        <v>175</v>
      </c>
    </row>
    <row r="10" spans="1:7" ht="15" customHeight="1">
      <c r="A10" s="164"/>
      <c r="B10" s="176"/>
      <c r="C10" s="177" t="s">
        <v>219</v>
      </c>
      <c r="D10" s="178" t="s">
        <v>241</v>
      </c>
      <c r="E10" s="281"/>
      <c r="F10" s="281"/>
      <c r="G10" s="343"/>
    </row>
    <row r="11" spans="1:7">
      <c r="A11" s="179"/>
      <c r="B11" s="180"/>
      <c r="C11" s="181"/>
      <c r="D11" s="139" t="s">
        <v>113</v>
      </c>
      <c r="E11" s="281">
        <v>200</v>
      </c>
      <c r="F11" s="281">
        <v>200</v>
      </c>
      <c r="G11" s="343">
        <f t="shared" si="0"/>
        <v>100</v>
      </c>
    </row>
    <row r="12" spans="1:7" ht="26.25">
      <c r="A12" s="179"/>
      <c r="B12" s="176"/>
      <c r="C12" s="181"/>
      <c r="D12" s="569" t="s">
        <v>371</v>
      </c>
      <c r="E12" s="281">
        <v>0</v>
      </c>
      <c r="F12" s="281">
        <v>150</v>
      </c>
      <c r="G12" s="343">
        <v>0</v>
      </c>
    </row>
    <row r="13" spans="1:7">
      <c r="A13" s="179"/>
      <c r="B13" s="286"/>
      <c r="C13" s="283"/>
      <c r="D13" s="284"/>
      <c r="E13" s="281"/>
      <c r="F13" s="281"/>
      <c r="G13" s="343"/>
    </row>
    <row r="14" spans="1:7">
      <c r="A14" s="182" t="s">
        <v>242</v>
      </c>
      <c r="B14" s="183" t="s">
        <v>235</v>
      </c>
      <c r="C14" s="184"/>
      <c r="D14" s="185"/>
      <c r="E14" s="154">
        <f>E16</f>
        <v>80</v>
      </c>
      <c r="F14" s="154">
        <f>F16</f>
        <v>110</v>
      </c>
      <c r="G14" s="342">
        <f t="shared" si="0"/>
        <v>137.5</v>
      </c>
    </row>
    <row r="15" spans="1:7">
      <c r="A15" s="182"/>
      <c r="B15" s="151"/>
      <c r="C15" s="183" t="s">
        <v>243</v>
      </c>
      <c r="D15" s="185"/>
      <c r="E15" s="281"/>
      <c r="F15" s="281"/>
      <c r="G15" s="343"/>
    </row>
    <row r="16" spans="1:7">
      <c r="A16" s="164"/>
      <c r="B16" s="186"/>
      <c r="C16" s="177" t="s">
        <v>220</v>
      </c>
      <c r="D16" s="178" t="s">
        <v>221</v>
      </c>
      <c r="E16" s="281">
        <v>80</v>
      </c>
      <c r="F16" s="281">
        <v>110</v>
      </c>
      <c r="G16" s="343">
        <f t="shared" si="0"/>
        <v>137.5</v>
      </c>
    </row>
    <row r="17" spans="1:7" ht="15.75" thickBot="1">
      <c r="A17" s="188"/>
      <c r="B17" s="189"/>
      <c r="C17" s="190"/>
      <c r="D17" s="191"/>
      <c r="E17" s="391"/>
      <c r="F17" s="391"/>
      <c r="G17" s="344"/>
    </row>
    <row r="18" spans="1:7" ht="16.5" thickBot="1">
      <c r="A18" s="646" t="s">
        <v>17</v>
      </c>
      <c r="B18" s="647"/>
      <c r="C18" s="648"/>
      <c r="D18" s="187"/>
      <c r="E18" s="192">
        <f>E9+E14</f>
        <v>280</v>
      </c>
      <c r="F18" s="192">
        <f>F9+F14</f>
        <v>460</v>
      </c>
      <c r="G18" s="358">
        <f t="shared" si="0"/>
        <v>164.28571428571428</v>
      </c>
    </row>
    <row r="19" spans="1:7">
      <c r="F19" s="304"/>
    </row>
    <row r="20" spans="1:7" ht="15" customHeight="1">
      <c r="F20" s="304"/>
    </row>
    <row r="21" spans="1:7">
      <c r="F21" s="538"/>
    </row>
  </sheetData>
  <mergeCells count="3">
    <mergeCell ref="A3:D3"/>
    <mergeCell ref="B9:C9"/>
    <mergeCell ref="A18:C18"/>
  </mergeCells>
  <pageMargins left="0.31496062992125984" right="0" top="0.39370078740157483" bottom="0.39370078740157483" header="0" footer="0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5"/>
  <sheetViews>
    <sheetView workbookViewId="0">
      <selection activeCell="G4" sqref="G4"/>
    </sheetView>
  </sheetViews>
  <sheetFormatPr defaultRowHeight="15"/>
  <cols>
    <col min="1" max="2" width="12.7109375" customWidth="1"/>
    <col min="3" max="3" width="47.7109375" customWidth="1"/>
    <col min="4" max="4" width="45.140625" customWidth="1"/>
    <col min="5" max="7" width="14.7109375" customWidth="1"/>
  </cols>
  <sheetData>
    <row r="2" spans="1:7" ht="15.75">
      <c r="A2" s="78" t="s">
        <v>18</v>
      </c>
      <c r="B2" s="77"/>
      <c r="C2" s="77"/>
      <c r="D2" s="70"/>
      <c r="E2" s="77"/>
    </row>
    <row r="3" spans="1:7" ht="15.75" thickBot="1">
      <c r="A3" s="77"/>
      <c r="B3" s="77"/>
      <c r="C3" s="77"/>
      <c r="D3" s="70" t="s">
        <v>19</v>
      </c>
      <c r="E3" s="79"/>
      <c r="G3" s="399" t="s">
        <v>380</v>
      </c>
    </row>
    <row r="4" spans="1:7">
      <c r="A4" s="97" t="s">
        <v>1</v>
      </c>
      <c r="B4" s="81" t="s">
        <v>2</v>
      </c>
      <c r="C4" s="98" t="s">
        <v>3</v>
      </c>
      <c r="D4" s="83"/>
      <c r="E4" s="81" t="s">
        <v>4</v>
      </c>
      <c r="F4" s="81" t="s">
        <v>266</v>
      </c>
      <c r="G4" s="339" t="s">
        <v>267</v>
      </c>
    </row>
    <row r="5" spans="1:7">
      <c r="A5" s="99" t="s">
        <v>5</v>
      </c>
      <c r="B5" s="84" t="s">
        <v>6</v>
      </c>
      <c r="C5" s="100" t="s">
        <v>7</v>
      </c>
      <c r="D5" s="86" t="s">
        <v>8</v>
      </c>
      <c r="E5" s="84" t="s">
        <v>332</v>
      </c>
      <c r="F5" s="84" t="s">
        <v>246</v>
      </c>
      <c r="G5" s="340" t="s">
        <v>346</v>
      </c>
    </row>
    <row r="6" spans="1:7" ht="15.75" thickBot="1">
      <c r="A6" s="101" t="s">
        <v>9</v>
      </c>
      <c r="B6" s="88" t="s">
        <v>10</v>
      </c>
      <c r="C6" s="102"/>
      <c r="D6" s="90"/>
      <c r="E6" s="88" t="s">
        <v>271</v>
      </c>
      <c r="F6" s="88" t="s">
        <v>345</v>
      </c>
      <c r="G6" s="341" t="s">
        <v>268</v>
      </c>
    </row>
    <row r="7" spans="1:7" ht="15.75">
      <c r="A7" s="249" t="s">
        <v>11</v>
      </c>
      <c r="B7" s="250"/>
      <c r="C7" s="251"/>
      <c r="D7" s="252"/>
      <c r="E7" s="248"/>
      <c r="F7" s="348"/>
      <c r="G7" s="330"/>
    </row>
    <row r="8" spans="1:7">
      <c r="A8" s="159" t="s">
        <v>20</v>
      </c>
      <c r="B8" s="245" t="s">
        <v>259</v>
      </c>
      <c r="C8" s="160"/>
      <c r="D8" s="160"/>
      <c r="E8" s="172">
        <f>SUM(E9:E17)</f>
        <v>51500</v>
      </c>
      <c r="F8" s="349">
        <f>SUM(F9:F17)</f>
        <v>49400</v>
      </c>
      <c r="G8" s="342">
        <f>(F8/E8)*100</f>
        <v>95.922330097087382</v>
      </c>
    </row>
    <row r="9" spans="1:7">
      <c r="A9" s="161"/>
      <c r="B9" s="162"/>
      <c r="C9" s="162" t="s">
        <v>21</v>
      </c>
      <c r="D9" s="162" t="s">
        <v>22</v>
      </c>
      <c r="E9" s="155">
        <v>3500</v>
      </c>
      <c r="F9" s="350">
        <v>3300</v>
      </c>
      <c r="G9" s="343">
        <f t="shared" ref="G9:G18" si="0">(F9/E9)*100</f>
        <v>94.285714285714278</v>
      </c>
    </row>
    <row r="10" spans="1:7">
      <c r="A10" s="164"/>
      <c r="B10" s="162"/>
      <c r="C10" s="162" t="s">
        <v>260</v>
      </c>
      <c r="D10" s="162" t="s">
        <v>23</v>
      </c>
      <c r="E10" s="308">
        <v>3900</v>
      </c>
      <c r="F10" s="350">
        <v>2300</v>
      </c>
      <c r="G10" s="343">
        <f t="shared" si="0"/>
        <v>58.974358974358978</v>
      </c>
    </row>
    <row r="11" spans="1:7">
      <c r="A11" s="164"/>
      <c r="B11" s="162"/>
      <c r="C11" s="162" t="s">
        <v>308</v>
      </c>
      <c r="D11" s="162" t="s">
        <v>23</v>
      </c>
      <c r="E11" s="308">
        <v>1900</v>
      </c>
      <c r="F11" s="350">
        <v>2400</v>
      </c>
      <c r="G11" s="343">
        <f t="shared" si="0"/>
        <v>126.31578947368421</v>
      </c>
    </row>
    <row r="12" spans="1:7">
      <c r="A12" s="164"/>
      <c r="B12" s="162"/>
      <c r="C12" s="162" t="s">
        <v>24</v>
      </c>
      <c r="D12" s="162" t="s">
        <v>25</v>
      </c>
      <c r="E12" s="155">
        <v>200</v>
      </c>
      <c r="F12" s="350">
        <v>0</v>
      </c>
      <c r="G12" s="343">
        <f t="shared" si="0"/>
        <v>0</v>
      </c>
    </row>
    <row r="13" spans="1:7">
      <c r="A13" s="164"/>
      <c r="B13" s="162"/>
      <c r="C13" s="162" t="s">
        <v>26</v>
      </c>
      <c r="D13" s="162" t="s">
        <v>27</v>
      </c>
      <c r="E13" s="155">
        <v>1000</v>
      </c>
      <c r="F13" s="350">
        <v>1200</v>
      </c>
      <c r="G13" s="343">
        <f t="shared" si="0"/>
        <v>120</v>
      </c>
    </row>
    <row r="14" spans="1:7">
      <c r="A14" s="246"/>
      <c r="B14" s="212"/>
      <c r="C14" s="162" t="s">
        <v>28</v>
      </c>
      <c r="D14" s="162" t="s">
        <v>29</v>
      </c>
      <c r="E14" s="308">
        <v>39500</v>
      </c>
      <c r="F14" s="350">
        <v>37000</v>
      </c>
      <c r="G14" s="343">
        <f t="shared" si="0"/>
        <v>93.670886075949369</v>
      </c>
    </row>
    <row r="15" spans="1:7">
      <c r="A15" s="166"/>
      <c r="B15" s="167"/>
      <c r="C15" s="150" t="s">
        <v>280</v>
      </c>
      <c r="D15" s="302" t="s">
        <v>29</v>
      </c>
      <c r="E15" s="142">
        <v>500</v>
      </c>
      <c r="F15" s="351">
        <v>0</v>
      </c>
      <c r="G15" s="343">
        <f t="shared" si="0"/>
        <v>0</v>
      </c>
    </row>
    <row r="16" spans="1:7">
      <c r="A16" s="246"/>
      <c r="B16" s="167"/>
      <c r="C16" s="168" t="s">
        <v>307</v>
      </c>
      <c r="D16" s="168" t="s">
        <v>30</v>
      </c>
      <c r="E16" s="603">
        <v>1000</v>
      </c>
      <c r="F16" s="350">
        <v>1000</v>
      </c>
      <c r="G16" s="343">
        <f t="shared" si="0"/>
        <v>100</v>
      </c>
    </row>
    <row r="17" spans="1:7" ht="15.75" thickBot="1">
      <c r="A17" s="414"/>
      <c r="B17" s="167"/>
      <c r="C17" s="168" t="s">
        <v>347</v>
      </c>
      <c r="D17" s="415" t="s">
        <v>148</v>
      </c>
      <c r="E17" s="140">
        <v>0</v>
      </c>
      <c r="F17" s="350">
        <v>2200</v>
      </c>
      <c r="G17" s="343">
        <v>0</v>
      </c>
    </row>
    <row r="18" spans="1:7" ht="16.5" thickBot="1">
      <c r="A18" s="646" t="s">
        <v>17</v>
      </c>
      <c r="B18" s="647"/>
      <c r="C18" s="648"/>
      <c r="D18" s="201"/>
      <c r="E18" s="173">
        <f>E8</f>
        <v>51500</v>
      </c>
      <c r="F18" s="173">
        <f>F8</f>
        <v>49400</v>
      </c>
      <c r="G18" s="358">
        <f t="shared" si="0"/>
        <v>95.922330097087382</v>
      </c>
    </row>
    <row r="19" spans="1:7" ht="15.75">
      <c r="A19" s="202"/>
      <c r="B19" s="202"/>
      <c r="C19" s="202"/>
      <c r="D19" s="203"/>
      <c r="E19" s="204"/>
    </row>
    <row r="20" spans="1:7">
      <c r="B20" s="265"/>
      <c r="C20" s="265"/>
    </row>
    <row r="51" ht="30.75" customHeight="1"/>
    <row r="55" ht="27" customHeight="1"/>
  </sheetData>
  <mergeCells count="1">
    <mergeCell ref="A18:C18"/>
  </mergeCells>
  <pageMargins left="0.19685039370078741" right="0" top="0.39370078740157483" bottom="0" header="0" footer="0"/>
  <pageSetup paperSize="9" scale="8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7"/>
  <sheetViews>
    <sheetView workbookViewId="0">
      <selection activeCell="L18" sqref="L18"/>
    </sheetView>
  </sheetViews>
  <sheetFormatPr defaultRowHeight="15"/>
  <cols>
    <col min="1" max="2" width="12.7109375" customWidth="1"/>
    <col min="3" max="3" width="56.140625" customWidth="1"/>
    <col min="4" max="4" width="39.7109375" customWidth="1"/>
    <col min="5" max="7" width="14.7109375" customWidth="1"/>
  </cols>
  <sheetData>
    <row r="1" spans="1:10" ht="18">
      <c r="C1" s="2"/>
    </row>
    <row r="2" spans="1:10" ht="15.75">
      <c r="A2" s="1" t="s">
        <v>31</v>
      </c>
    </row>
    <row r="3" spans="1:10" ht="16.5" thickBot="1">
      <c r="A3" s="77"/>
      <c r="B3" s="78"/>
      <c r="C3" s="77"/>
      <c r="D3" s="77"/>
      <c r="E3" s="79"/>
      <c r="G3" s="399" t="s">
        <v>381</v>
      </c>
    </row>
    <row r="4" spans="1:10">
      <c r="A4" s="97" t="s">
        <v>1</v>
      </c>
      <c r="B4" s="81" t="s">
        <v>2</v>
      </c>
      <c r="C4" s="98" t="s">
        <v>3</v>
      </c>
      <c r="D4" s="81"/>
      <c r="E4" s="81" t="s">
        <v>4</v>
      </c>
      <c r="F4" s="81" t="s">
        <v>266</v>
      </c>
      <c r="G4" s="339" t="s">
        <v>267</v>
      </c>
    </row>
    <row r="5" spans="1:10">
      <c r="A5" s="99" t="s">
        <v>5</v>
      </c>
      <c r="B5" s="84" t="s">
        <v>6</v>
      </c>
      <c r="C5" s="100" t="s">
        <v>7</v>
      </c>
      <c r="D5" s="86" t="s">
        <v>8</v>
      </c>
      <c r="E5" s="84" t="s">
        <v>332</v>
      </c>
      <c r="F5" s="84" t="s">
        <v>246</v>
      </c>
      <c r="G5" s="340" t="s">
        <v>346</v>
      </c>
    </row>
    <row r="6" spans="1:10" ht="15.75" thickBot="1">
      <c r="A6" s="101" t="s">
        <v>9</v>
      </c>
      <c r="B6" s="88" t="s">
        <v>10</v>
      </c>
      <c r="C6" s="102"/>
      <c r="D6" s="90"/>
      <c r="E6" s="88" t="s">
        <v>271</v>
      </c>
      <c r="F6" s="88" t="s">
        <v>345</v>
      </c>
      <c r="G6" s="341" t="s">
        <v>268</v>
      </c>
    </row>
    <row r="7" spans="1:10" ht="15.75">
      <c r="A7" s="354" t="s">
        <v>11</v>
      </c>
      <c r="B7" s="355"/>
      <c r="C7" s="93"/>
      <c r="D7" s="356"/>
      <c r="E7" s="248"/>
      <c r="F7" s="325"/>
      <c r="G7" s="352"/>
    </row>
    <row r="8" spans="1:10">
      <c r="A8" s="182" t="s">
        <v>32</v>
      </c>
      <c r="B8" s="429" t="s">
        <v>33</v>
      </c>
      <c r="C8" s="430"/>
      <c r="D8" s="241"/>
      <c r="E8" s="205">
        <f>SUM(E9+E11+E12+E13+E14+E15+E16+E17+E18+E19+E20+E21+E22)</f>
        <v>21805</v>
      </c>
      <c r="F8" s="205">
        <f>SUM(F9+F11+F12+F13+F14+F15+F16+F17+F18+F19+F20+F21+F22)</f>
        <v>18900</v>
      </c>
      <c r="G8" s="342">
        <f>(F8/E8)*100</f>
        <v>86.677367576243981</v>
      </c>
    </row>
    <row r="9" spans="1:10">
      <c r="A9" s="217"/>
      <c r="B9" s="222"/>
      <c r="C9" s="242" t="s">
        <v>34</v>
      </c>
      <c r="D9" s="178" t="s">
        <v>35</v>
      </c>
      <c r="E9" s="280">
        <v>11105</v>
      </c>
      <c r="F9" s="280">
        <v>7000</v>
      </c>
      <c r="G9" s="343">
        <f t="shared" ref="G9:G23" si="0">(F9/E9)*100</f>
        <v>63.034669067987394</v>
      </c>
    </row>
    <row r="10" spans="1:10">
      <c r="A10" s="164"/>
      <c r="B10" s="212"/>
      <c r="C10" s="176" t="s">
        <v>26</v>
      </c>
      <c r="D10" s="178" t="s">
        <v>36</v>
      </c>
      <c r="E10" s="155">
        <f>E11</f>
        <v>2000</v>
      </c>
      <c r="F10" s="155">
        <f>F11</f>
        <v>2000</v>
      </c>
      <c r="G10" s="343">
        <f t="shared" si="0"/>
        <v>100</v>
      </c>
    </row>
    <row r="11" spans="1:10">
      <c r="A11" s="164"/>
      <c r="B11" s="289"/>
      <c r="C11" s="287" t="s">
        <v>348</v>
      </c>
      <c r="D11" s="288" t="s">
        <v>36</v>
      </c>
      <c r="E11" s="230">
        <v>2000</v>
      </c>
      <c r="F11" s="230">
        <v>2000</v>
      </c>
      <c r="G11" s="392">
        <f t="shared" si="0"/>
        <v>100</v>
      </c>
    </row>
    <row r="12" spans="1:10">
      <c r="A12" s="164"/>
      <c r="B12" s="290"/>
      <c r="C12" s="243" t="s">
        <v>37</v>
      </c>
      <c r="D12" s="162" t="s">
        <v>36</v>
      </c>
      <c r="E12" s="280">
        <v>500</v>
      </c>
      <c r="F12" s="280">
        <v>0</v>
      </c>
      <c r="G12" s="343">
        <f t="shared" si="0"/>
        <v>0</v>
      </c>
    </row>
    <row r="13" spans="1:10" ht="15" customHeight="1">
      <c r="A13" s="164"/>
      <c r="B13" s="212"/>
      <c r="C13" s="242" t="s">
        <v>258</v>
      </c>
      <c r="D13" s="178" t="s">
        <v>36</v>
      </c>
      <c r="E13" s="280">
        <v>2500</v>
      </c>
      <c r="F13" s="280">
        <v>0</v>
      </c>
      <c r="G13" s="343">
        <f t="shared" si="0"/>
        <v>0</v>
      </c>
    </row>
    <row r="14" spans="1:10" ht="15" customHeight="1">
      <c r="A14" s="164"/>
      <c r="B14" s="212"/>
      <c r="C14" s="242" t="s">
        <v>315</v>
      </c>
      <c r="D14" s="150" t="s">
        <v>36</v>
      </c>
      <c r="E14" s="280">
        <v>2000</v>
      </c>
      <c r="F14" s="280">
        <v>2000</v>
      </c>
      <c r="G14" s="343">
        <f t="shared" si="0"/>
        <v>100</v>
      </c>
    </row>
    <row r="15" spans="1:10" ht="15" customHeight="1">
      <c r="A15" s="164"/>
      <c r="B15" s="212"/>
      <c r="C15" s="242" t="s">
        <v>316</v>
      </c>
      <c r="D15" s="150" t="s">
        <v>36</v>
      </c>
      <c r="E15" s="280">
        <v>2000</v>
      </c>
      <c r="F15" s="280">
        <v>2000</v>
      </c>
      <c r="G15" s="343">
        <f t="shared" si="0"/>
        <v>100</v>
      </c>
      <c r="J15" s="357"/>
    </row>
    <row r="16" spans="1:10" ht="15" customHeight="1">
      <c r="A16" s="164"/>
      <c r="B16" s="212"/>
      <c r="C16" s="242" t="s">
        <v>317</v>
      </c>
      <c r="D16" s="150" t="s">
        <v>36</v>
      </c>
      <c r="E16" s="280">
        <v>500</v>
      </c>
      <c r="F16" s="280">
        <v>0</v>
      </c>
      <c r="G16" s="343">
        <f t="shared" si="0"/>
        <v>0</v>
      </c>
    </row>
    <row r="17" spans="1:7" ht="15" customHeight="1">
      <c r="A17" s="164"/>
      <c r="B17" s="212"/>
      <c r="C17" s="242" t="s">
        <v>318</v>
      </c>
      <c r="D17" s="150" t="s">
        <v>36</v>
      </c>
      <c r="E17" s="280">
        <v>500</v>
      </c>
      <c r="F17" s="280">
        <v>1700</v>
      </c>
      <c r="G17" s="343">
        <f t="shared" si="0"/>
        <v>340</v>
      </c>
    </row>
    <row r="18" spans="1:7" ht="15" customHeight="1">
      <c r="A18" s="164"/>
      <c r="B18" s="212"/>
      <c r="C18" s="242" t="s">
        <v>319</v>
      </c>
      <c r="D18" s="150" t="s">
        <v>36</v>
      </c>
      <c r="E18" s="280">
        <v>500</v>
      </c>
      <c r="F18" s="280">
        <v>0</v>
      </c>
      <c r="G18" s="343">
        <f t="shared" si="0"/>
        <v>0</v>
      </c>
    </row>
    <row r="19" spans="1:7" ht="15" customHeight="1">
      <c r="A19" s="217"/>
      <c r="B19" s="337"/>
      <c r="C19" s="338" t="s">
        <v>349</v>
      </c>
      <c r="D19" s="416" t="s">
        <v>36</v>
      </c>
      <c r="E19" s="418">
        <v>200</v>
      </c>
      <c r="F19" s="418">
        <v>0</v>
      </c>
      <c r="G19" s="343">
        <f t="shared" si="0"/>
        <v>0</v>
      </c>
    </row>
    <row r="20" spans="1:7" ht="15" customHeight="1">
      <c r="A20" s="217"/>
      <c r="B20" s="167"/>
      <c r="C20" s="242" t="s">
        <v>350</v>
      </c>
      <c r="D20" s="416" t="s">
        <v>36</v>
      </c>
      <c r="E20" s="446">
        <v>0</v>
      </c>
      <c r="F20" s="446">
        <v>1000</v>
      </c>
      <c r="G20" s="343">
        <v>0</v>
      </c>
    </row>
    <row r="21" spans="1:7" ht="15" customHeight="1">
      <c r="A21" s="217"/>
      <c r="B21" s="212"/>
      <c r="C21" s="242" t="s">
        <v>378</v>
      </c>
      <c r="D21" s="416" t="s">
        <v>36</v>
      </c>
      <c r="E21" s="446">
        <v>0</v>
      </c>
      <c r="F21" s="446">
        <v>2000</v>
      </c>
      <c r="G21" s="343">
        <v>0</v>
      </c>
    </row>
    <row r="22" spans="1:7" ht="15" customHeight="1" thickBot="1">
      <c r="A22" s="217"/>
      <c r="B22" s="337"/>
      <c r="C22" s="338" t="s">
        <v>351</v>
      </c>
      <c r="D22" s="416" t="s">
        <v>36</v>
      </c>
      <c r="E22" s="418">
        <v>0</v>
      </c>
      <c r="F22" s="418">
        <v>1200</v>
      </c>
      <c r="G22" s="343">
        <v>0</v>
      </c>
    </row>
    <row r="23" spans="1:7" ht="15" customHeight="1" thickBot="1">
      <c r="A23" s="649" t="s">
        <v>17</v>
      </c>
      <c r="B23" s="647"/>
      <c r="C23" s="648"/>
      <c r="D23" s="417"/>
      <c r="E23" s="173">
        <f>E8</f>
        <v>21805</v>
      </c>
      <c r="F23" s="173">
        <f>F8</f>
        <v>18900</v>
      </c>
      <c r="G23" s="358">
        <f t="shared" si="0"/>
        <v>86.677367576243981</v>
      </c>
    </row>
    <row r="24" spans="1:7">
      <c r="A24" s="531"/>
      <c r="B24" s="311"/>
      <c r="C24" s="311"/>
      <c r="D24" s="311"/>
      <c r="E24" s="311"/>
    </row>
    <row r="25" spans="1:7">
      <c r="A25" s="311"/>
      <c r="B25" s="305"/>
      <c r="C25" s="305"/>
      <c r="D25" s="311"/>
      <c r="E25" s="311"/>
    </row>
    <row r="27" spans="1:7">
      <c r="A27" s="77"/>
      <c r="B27" s="77"/>
      <c r="C27" s="77"/>
      <c r="D27" s="77"/>
      <c r="E27" s="77"/>
    </row>
  </sheetData>
  <mergeCells count="1">
    <mergeCell ref="A23:C23"/>
  </mergeCells>
  <pageMargins left="0.31496062992125984" right="0" top="0.39370078740157483" bottom="0.39370078740157483" header="0" footer="0"/>
  <pageSetup paperSize="9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01"/>
  <sheetViews>
    <sheetView topLeftCell="A184" workbookViewId="0">
      <selection activeCell="G182" sqref="G182"/>
    </sheetView>
  </sheetViews>
  <sheetFormatPr defaultRowHeight="15"/>
  <cols>
    <col min="1" max="2" width="12.7109375" customWidth="1"/>
    <col min="3" max="3" width="43.85546875" customWidth="1"/>
    <col min="4" max="4" width="40" customWidth="1"/>
    <col min="5" max="5" width="14.7109375" style="75" customWidth="1"/>
    <col min="6" max="7" width="14.7109375" customWidth="1"/>
  </cols>
  <sheetData>
    <row r="1" spans="1:7" ht="15.75">
      <c r="A1" s="18" t="s">
        <v>38</v>
      </c>
      <c r="B1" s="19"/>
      <c r="C1" s="19"/>
      <c r="D1" s="19"/>
      <c r="E1" s="103"/>
    </row>
    <row r="2" spans="1:7" ht="16.5" thickBot="1">
      <c r="A2" s="126"/>
      <c r="B2" s="18"/>
      <c r="C2" s="126"/>
      <c r="D2" s="126"/>
      <c r="E2" s="20"/>
      <c r="G2" s="399" t="s">
        <v>382</v>
      </c>
    </row>
    <row r="3" spans="1:7">
      <c r="A3" s="21" t="s">
        <v>1</v>
      </c>
      <c r="B3" s="22" t="s">
        <v>2</v>
      </c>
      <c r="C3" s="23" t="s">
        <v>3</v>
      </c>
      <c r="D3" s="24"/>
      <c r="E3" s="81" t="s">
        <v>4</v>
      </c>
      <c r="F3" s="81" t="s">
        <v>266</v>
      </c>
      <c r="G3" s="339" t="s">
        <v>267</v>
      </c>
    </row>
    <row r="4" spans="1:7">
      <c r="A4" s="25" t="s">
        <v>5</v>
      </c>
      <c r="B4" s="26" t="s">
        <v>6</v>
      </c>
      <c r="C4" s="27" t="s">
        <v>7</v>
      </c>
      <c r="D4" s="28" t="s">
        <v>8</v>
      </c>
      <c r="E4" s="84" t="s">
        <v>332</v>
      </c>
      <c r="F4" s="84" t="s">
        <v>246</v>
      </c>
      <c r="G4" s="340" t="s">
        <v>346</v>
      </c>
    </row>
    <row r="5" spans="1:7" ht="15.75" thickBot="1">
      <c r="A5" s="29" t="s">
        <v>9</v>
      </c>
      <c r="B5" s="30" t="s">
        <v>10</v>
      </c>
      <c r="C5" s="31"/>
      <c r="D5" s="240"/>
      <c r="E5" s="88" t="s">
        <v>271</v>
      </c>
      <c r="F5" s="88" t="s">
        <v>345</v>
      </c>
      <c r="G5" s="341" t="s">
        <v>268</v>
      </c>
    </row>
    <row r="6" spans="1:7" ht="15.75">
      <c r="A6" s="360" t="s">
        <v>11</v>
      </c>
      <c r="B6" s="361"/>
      <c r="C6" s="361"/>
      <c r="D6" s="362"/>
      <c r="E6" s="362"/>
      <c r="F6" s="359"/>
      <c r="G6" s="352"/>
    </row>
    <row r="7" spans="1:7" ht="15.75">
      <c r="A7" s="159" t="s">
        <v>39</v>
      </c>
      <c r="B7" s="215" t="s">
        <v>40</v>
      </c>
      <c r="C7" s="183"/>
      <c r="D7" s="229"/>
      <c r="E7" s="320">
        <f>E8+E79+E185+E187+E190</f>
        <v>170167</v>
      </c>
      <c r="F7" s="320">
        <f>F8+F79+F185+F187+F190</f>
        <v>178416</v>
      </c>
      <c r="G7" s="342">
        <f>(F7/E7)*100</f>
        <v>104.84759089600215</v>
      </c>
    </row>
    <row r="8" spans="1:7">
      <c r="A8" s="217"/>
      <c r="B8" s="222"/>
      <c r="C8" s="225" t="s">
        <v>41</v>
      </c>
      <c r="D8" s="285"/>
      <c r="E8" s="327">
        <f>E9+E13+E16+E19+E22+E25+E28+E32+E35+E39+E43+E47+E50+E60+E64+E68+E71+E75</f>
        <v>35019</v>
      </c>
      <c r="F8" s="327">
        <f>F9+F13+F16+F19+F22+F25+F28+F32+F35+F39+F43+F47+F50+F60+F64+F68+F71+F75</f>
        <v>33504</v>
      </c>
      <c r="G8" s="342">
        <f>(F8/E8)*100</f>
        <v>95.673777092435529</v>
      </c>
    </row>
    <row r="9" spans="1:7">
      <c r="A9" s="164"/>
      <c r="B9" s="223" t="s">
        <v>42</v>
      </c>
      <c r="C9" s="226" t="s">
        <v>337</v>
      </c>
      <c r="D9" s="162" t="s">
        <v>43</v>
      </c>
      <c r="E9" s="363">
        <f>4224-11</f>
        <v>4213</v>
      </c>
      <c r="F9" s="363">
        <v>4696</v>
      </c>
      <c r="G9" s="343">
        <f>(F9/E9)*100</f>
        <v>111.46451459767385</v>
      </c>
    </row>
    <row r="10" spans="1:7">
      <c r="A10" s="164"/>
      <c r="B10" s="223"/>
      <c r="C10" s="335" t="s">
        <v>339</v>
      </c>
      <c r="D10" s="162"/>
      <c r="E10" s="545">
        <f>1425-11</f>
        <v>1414</v>
      </c>
      <c r="F10" s="545">
        <v>1494</v>
      </c>
      <c r="G10" s="343"/>
    </row>
    <row r="11" spans="1:7">
      <c r="A11" s="164"/>
      <c r="B11" s="223"/>
      <c r="C11" s="335" t="s">
        <v>309</v>
      </c>
      <c r="D11" s="162"/>
      <c r="E11" s="545">
        <v>1200</v>
      </c>
      <c r="F11" s="545">
        <v>1800</v>
      </c>
      <c r="G11" s="343"/>
    </row>
    <row r="12" spans="1:7">
      <c r="A12" s="164"/>
      <c r="B12" s="223"/>
      <c r="C12" s="335" t="s">
        <v>352</v>
      </c>
      <c r="D12" s="162"/>
      <c r="E12" s="545">
        <v>0</v>
      </c>
      <c r="F12" s="545">
        <v>52</v>
      </c>
      <c r="G12" s="343"/>
    </row>
    <row r="13" spans="1:7">
      <c r="A13" s="164"/>
      <c r="B13" s="223" t="s">
        <v>44</v>
      </c>
      <c r="C13" s="227" t="s">
        <v>45</v>
      </c>
      <c r="D13" s="162" t="s">
        <v>43</v>
      </c>
      <c r="E13" s="363">
        <f>1726-153</f>
        <v>1573</v>
      </c>
      <c r="F13" s="363">
        <v>1458</v>
      </c>
      <c r="G13" s="343">
        <f>(F13/E13)*100</f>
        <v>92.689129052765423</v>
      </c>
    </row>
    <row r="14" spans="1:7">
      <c r="A14" s="164"/>
      <c r="B14" s="223"/>
      <c r="C14" s="335" t="s">
        <v>339</v>
      </c>
      <c r="D14" s="162"/>
      <c r="E14" s="364">
        <f>661-153</f>
        <v>508</v>
      </c>
      <c r="F14" s="364">
        <v>708</v>
      </c>
      <c r="G14" s="343"/>
    </row>
    <row r="15" spans="1:7">
      <c r="A15" s="164"/>
      <c r="B15" s="223"/>
      <c r="C15" s="335" t="s">
        <v>352</v>
      </c>
      <c r="D15" s="162"/>
      <c r="E15" s="364">
        <v>0</v>
      </c>
      <c r="F15" s="364">
        <v>0</v>
      </c>
      <c r="G15" s="343"/>
    </row>
    <row r="16" spans="1:7">
      <c r="A16" s="164"/>
      <c r="B16" s="223" t="s">
        <v>46</v>
      </c>
      <c r="C16" s="228" t="s">
        <v>47</v>
      </c>
      <c r="D16" s="162" t="s">
        <v>43</v>
      </c>
      <c r="E16" s="363">
        <f>2038-11</f>
        <v>2027</v>
      </c>
      <c r="F16" s="363">
        <v>2215</v>
      </c>
      <c r="G16" s="343">
        <f>(F16/E16)*100</f>
        <v>109.27479033053773</v>
      </c>
    </row>
    <row r="17" spans="1:7">
      <c r="A17" s="164"/>
      <c r="B17" s="223"/>
      <c r="C17" s="335" t="s">
        <v>339</v>
      </c>
      <c r="D17" s="162"/>
      <c r="E17" s="364">
        <f>1006-11</f>
        <v>995</v>
      </c>
      <c r="F17" s="364">
        <f>1006-11</f>
        <v>995</v>
      </c>
      <c r="G17" s="343"/>
    </row>
    <row r="18" spans="1:7">
      <c r="A18" s="164"/>
      <c r="B18" s="223"/>
      <c r="C18" s="335" t="s">
        <v>352</v>
      </c>
      <c r="D18" s="162"/>
      <c r="E18" s="364">
        <v>0</v>
      </c>
      <c r="F18" s="364">
        <v>20</v>
      </c>
      <c r="G18" s="343"/>
    </row>
    <row r="19" spans="1:7">
      <c r="A19" s="164"/>
      <c r="B19" s="223" t="s">
        <v>48</v>
      </c>
      <c r="C19" s="227" t="s">
        <v>49</v>
      </c>
      <c r="D19" s="162" t="s">
        <v>43</v>
      </c>
      <c r="E19" s="363">
        <f>1421-7</f>
        <v>1414</v>
      </c>
      <c r="F19" s="363">
        <v>1482</v>
      </c>
      <c r="G19" s="343">
        <f>(F19/E19)*100</f>
        <v>104.80905233380481</v>
      </c>
    </row>
    <row r="20" spans="1:7">
      <c r="A20" s="164"/>
      <c r="B20" s="223"/>
      <c r="C20" s="335" t="s">
        <v>339</v>
      </c>
      <c r="D20" s="162"/>
      <c r="E20" s="364">
        <f>782-7</f>
        <v>775</v>
      </c>
      <c r="F20" s="364">
        <v>875</v>
      </c>
      <c r="G20" s="343"/>
    </row>
    <row r="21" spans="1:7">
      <c r="A21" s="164"/>
      <c r="B21" s="223"/>
      <c r="C21" s="335" t="s">
        <v>352</v>
      </c>
      <c r="D21" s="162"/>
      <c r="E21" s="364">
        <v>0</v>
      </c>
      <c r="F21" s="364">
        <v>7</v>
      </c>
      <c r="G21" s="343"/>
    </row>
    <row r="22" spans="1:7">
      <c r="A22" s="164"/>
      <c r="B22" s="223" t="s">
        <v>50</v>
      </c>
      <c r="C22" s="227" t="s">
        <v>51</v>
      </c>
      <c r="D22" s="162" t="s">
        <v>43</v>
      </c>
      <c r="E22" s="363">
        <f>1512-197</f>
        <v>1315</v>
      </c>
      <c r="F22" s="363">
        <v>1218</v>
      </c>
      <c r="G22" s="343">
        <f>(F22/E22)*100</f>
        <v>92.623574144486682</v>
      </c>
    </row>
    <row r="23" spans="1:7">
      <c r="A23" s="164"/>
      <c r="B23" s="223"/>
      <c r="C23" s="335" t="s">
        <v>339</v>
      </c>
      <c r="D23" s="162"/>
      <c r="E23" s="364">
        <f>815-197</f>
        <v>618</v>
      </c>
      <c r="F23" s="364">
        <f>815-197</f>
        <v>618</v>
      </c>
      <c r="G23" s="343"/>
    </row>
    <row r="24" spans="1:7">
      <c r="A24" s="164"/>
      <c r="B24" s="223"/>
      <c r="C24" s="335" t="s">
        <v>352</v>
      </c>
      <c r="D24" s="162"/>
      <c r="E24" s="364">
        <v>0</v>
      </c>
      <c r="F24" s="364">
        <v>0</v>
      </c>
      <c r="G24" s="343"/>
    </row>
    <row r="25" spans="1:7">
      <c r="A25" s="164"/>
      <c r="B25" s="223" t="s">
        <v>52</v>
      </c>
      <c r="C25" s="227" t="s">
        <v>53</v>
      </c>
      <c r="D25" s="162" t="s">
        <v>43</v>
      </c>
      <c r="E25" s="363">
        <f>1547-154</f>
        <v>1393</v>
      </c>
      <c r="F25" s="363">
        <v>1219</v>
      </c>
      <c r="G25" s="343">
        <f>(F25/E25)*100</f>
        <v>87.50897343862168</v>
      </c>
    </row>
    <row r="26" spans="1:7">
      <c r="A26" s="164"/>
      <c r="B26" s="223"/>
      <c r="C26" s="335" t="s">
        <v>339</v>
      </c>
      <c r="D26" s="162"/>
      <c r="E26" s="364">
        <f>773-154</f>
        <v>619</v>
      </c>
      <c r="F26" s="364">
        <f>773-154</f>
        <v>619</v>
      </c>
      <c r="G26" s="343"/>
    </row>
    <row r="27" spans="1:7">
      <c r="A27" s="164"/>
      <c r="B27" s="223"/>
      <c r="C27" s="335" t="s">
        <v>352</v>
      </c>
      <c r="D27" s="162"/>
      <c r="E27" s="364">
        <v>0</v>
      </c>
      <c r="F27" s="364">
        <v>0</v>
      </c>
      <c r="G27" s="343"/>
    </row>
    <row r="28" spans="1:7">
      <c r="A28" s="164"/>
      <c r="B28" s="223" t="s">
        <v>54</v>
      </c>
      <c r="C28" s="227" t="s">
        <v>55</v>
      </c>
      <c r="D28" s="162" t="s">
        <v>43</v>
      </c>
      <c r="E28" s="363">
        <f>2714-10</f>
        <v>2704</v>
      </c>
      <c r="F28" s="363">
        <v>2497</v>
      </c>
      <c r="G28" s="343">
        <f>(F28/E28)*100</f>
        <v>92.344674556213008</v>
      </c>
    </row>
    <row r="29" spans="1:7">
      <c r="A29" s="164"/>
      <c r="B29" s="223"/>
      <c r="C29" s="335" t="s">
        <v>339</v>
      </c>
      <c r="D29" s="162"/>
      <c r="E29" s="364">
        <f>1147-10</f>
        <v>1137</v>
      </c>
      <c r="F29" s="364">
        <f>1147-10</f>
        <v>1137</v>
      </c>
      <c r="G29" s="343"/>
    </row>
    <row r="30" spans="1:7">
      <c r="A30" s="164"/>
      <c r="B30" s="223"/>
      <c r="C30" s="335" t="s">
        <v>305</v>
      </c>
      <c r="D30" s="162"/>
      <c r="E30" s="364">
        <v>68</v>
      </c>
      <c r="F30" s="364">
        <v>63</v>
      </c>
      <c r="G30" s="343"/>
    </row>
    <row r="31" spans="1:7">
      <c r="A31" s="164"/>
      <c r="B31" s="223"/>
      <c r="C31" s="335" t="s">
        <v>352</v>
      </c>
      <c r="D31" s="162"/>
      <c r="E31" s="364">
        <v>0</v>
      </c>
      <c r="F31" s="364">
        <v>97</v>
      </c>
      <c r="G31" s="343"/>
    </row>
    <row r="32" spans="1:7">
      <c r="A32" s="164"/>
      <c r="B32" s="223" t="s">
        <v>56</v>
      </c>
      <c r="C32" s="227" t="s">
        <v>57</v>
      </c>
      <c r="D32" s="162" t="s">
        <v>43</v>
      </c>
      <c r="E32" s="363">
        <f>1891-70</f>
        <v>1821</v>
      </c>
      <c r="F32" s="363">
        <v>1647</v>
      </c>
      <c r="G32" s="343">
        <f>(F32/E32)*100</f>
        <v>90.444810543657326</v>
      </c>
    </row>
    <row r="33" spans="1:7">
      <c r="A33" s="164"/>
      <c r="B33" s="223"/>
      <c r="C33" s="335" t="s">
        <v>339</v>
      </c>
      <c r="D33" s="162"/>
      <c r="E33" s="364">
        <f>933-70</f>
        <v>863</v>
      </c>
      <c r="F33" s="364">
        <f>933-70</f>
        <v>863</v>
      </c>
      <c r="G33" s="343"/>
    </row>
    <row r="34" spans="1:7">
      <c r="A34" s="164"/>
      <c r="B34" s="223"/>
      <c r="C34" s="335" t="s">
        <v>352</v>
      </c>
      <c r="D34" s="162"/>
      <c r="E34" s="364">
        <v>0</v>
      </c>
      <c r="F34" s="364">
        <v>33</v>
      </c>
      <c r="G34" s="343"/>
    </row>
    <row r="35" spans="1:7">
      <c r="A35" s="164"/>
      <c r="B35" s="223" t="s">
        <v>58</v>
      </c>
      <c r="C35" s="227" t="s">
        <v>59</v>
      </c>
      <c r="D35" s="162" t="s">
        <v>43</v>
      </c>
      <c r="E35" s="363">
        <f>2261-8</f>
        <v>2253</v>
      </c>
      <c r="F35" s="363">
        <v>2020</v>
      </c>
      <c r="G35" s="343">
        <f>(F35/E35)*100</f>
        <v>89.658233466489122</v>
      </c>
    </row>
    <row r="36" spans="1:7">
      <c r="A36" s="164"/>
      <c r="B36" s="223"/>
      <c r="C36" s="335" t="s">
        <v>306</v>
      </c>
      <c r="D36" s="162"/>
      <c r="E36" s="364">
        <v>166</v>
      </c>
      <c r="F36" s="364">
        <v>133</v>
      </c>
      <c r="G36" s="343"/>
    </row>
    <row r="37" spans="1:7">
      <c r="A37" s="164"/>
      <c r="B37" s="223"/>
      <c r="C37" s="335" t="s">
        <v>340</v>
      </c>
      <c r="D37" s="162"/>
      <c r="E37" s="364">
        <f>994-8</f>
        <v>986</v>
      </c>
      <c r="F37" s="364">
        <f>994-8</f>
        <v>986</v>
      </c>
      <c r="G37" s="343"/>
    </row>
    <row r="38" spans="1:7">
      <c r="A38" s="164"/>
      <c r="B38" s="223"/>
      <c r="C38" s="335" t="s">
        <v>352</v>
      </c>
      <c r="D38" s="162"/>
      <c r="E38" s="364">
        <v>0</v>
      </c>
      <c r="F38" s="364">
        <v>0</v>
      </c>
      <c r="G38" s="343"/>
    </row>
    <row r="39" spans="1:7">
      <c r="A39" s="164"/>
      <c r="B39" s="223" t="s">
        <v>60</v>
      </c>
      <c r="C39" s="227" t="s">
        <v>61</v>
      </c>
      <c r="D39" s="162" t="s">
        <v>43</v>
      </c>
      <c r="E39" s="363">
        <f>1332-6</f>
        <v>1326</v>
      </c>
      <c r="F39" s="363">
        <v>1381</v>
      </c>
      <c r="G39" s="343">
        <f>(F39/E39)*100</f>
        <v>104.14781297134239</v>
      </c>
    </row>
    <row r="40" spans="1:7">
      <c r="A40" s="164"/>
      <c r="B40" s="223"/>
      <c r="C40" s="335" t="s">
        <v>306</v>
      </c>
      <c r="D40" s="162"/>
      <c r="E40" s="364">
        <v>65</v>
      </c>
      <c r="F40" s="364">
        <v>229</v>
      </c>
      <c r="G40" s="343"/>
    </row>
    <row r="41" spans="1:7">
      <c r="A41" s="164"/>
      <c r="B41" s="223"/>
      <c r="C41" s="335" t="s">
        <v>340</v>
      </c>
      <c r="D41" s="162"/>
      <c r="E41" s="364">
        <f>531-6</f>
        <v>525</v>
      </c>
      <c r="F41" s="364">
        <f>531-6</f>
        <v>525</v>
      </c>
      <c r="G41" s="343"/>
    </row>
    <row r="42" spans="1:7">
      <c r="A42" s="164"/>
      <c r="B42" s="223"/>
      <c r="C42" s="335" t="s">
        <v>352</v>
      </c>
      <c r="D42" s="162"/>
      <c r="E42" s="364">
        <v>0</v>
      </c>
      <c r="F42" s="364">
        <v>27</v>
      </c>
      <c r="G42" s="343"/>
    </row>
    <row r="43" spans="1:7">
      <c r="A43" s="164"/>
      <c r="B43" s="223" t="s">
        <v>62</v>
      </c>
      <c r="C43" s="227" t="s">
        <v>63</v>
      </c>
      <c r="D43" s="162" t="s">
        <v>43</v>
      </c>
      <c r="E43" s="363">
        <f>1333-197</f>
        <v>1136</v>
      </c>
      <c r="F43" s="363">
        <v>1187</v>
      </c>
      <c r="G43" s="343">
        <f>(F43/E43)*100</f>
        <v>104.4894366197183</v>
      </c>
    </row>
    <row r="44" spans="1:7">
      <c r="A44" s="164"/>
      <c r="B44" s="223"/>
      <c r="C44" s="335" t="s">
        <v>339</v>
      </c>
      <c r="D44" s="162"/>
      <c r="E44" s="364">
        <f>707-197</f>
        <v>510</v>
      </c>
      <c r="F44" s="364">
        <f>707-197</f>
        <v>510</v>
      </c>
      <c r="G44" s="343"/>
    </row>
    <row r="45" spans="1:7">
      <c r="A45" s="164"/>
      <c r="B45" s="223"/>
      <c r="C45" s="335" t="s">
        <v>305</v>
      </c>
      <c r="D45" s="162"/>
      <c r="E45" s="364">
        <v>0</v>
      </c>
      <c r="F45" s="364">
        <v>42</v>
      </c>
      <c r="G45" s="343"/>
    </row>
    <row r="46" spans="1:7">
      <c r="A46" s="164"/>
      <c r="B46" s="223"/>
      <c r="C46" s="335" t="s">
        <v>352</v>
      </c>
      <c r="D46" s="162"/>
      <c r="E46" s="364">
        <v>0</v>
      </c>
      <c r="F46" s="364">
        <v>34</v>
      </c>
      <c r="G46" s="343"/>
    </row>
    <row r="47" spans="1:7">
      <c r="A47" s="164"/>
      <c r="B47" s="223" t="s">
        <v>64</v>
      </c>
      <c r="C47" s="227" t="s">
        <v>65</v>
      </c>
      <c r="D47" s="162" t="s">
        <v>43</v>
      </c>
      <c r="E47" s="363">
        <f>1930-14</f>
        <v>1916</v>
      </c>
      <c r="F47" s="363">
        <v>1814</v>
      </c>
      <c r="G47" s="343">
        <f>(F47/E47)*100</f>
        <v>94.676409185803749</v>
      </c>
    </row>
    <row r="48" spans="1:7">
      <c r="A48" s="164"/>
      <c r="B48" s="223"/>
      <c r="C48" s="335" t="s">
        <v>341</v>
      </c>
      <c r="D48" s="162"/>
      <c r="E48" s="364">
        <f>1078-14</f>
        <v>1064</v>
      </c>
      <c r="F48" s="364">
        <f>1078-14</f>
        <v>1064</v>
      </c>
      <c r="G48" s="343"/>
    </row>
    <row r="49" spans="1:7">
      <c r="A49" s="164"/>
      <c r="B49" s="223"/>
      <c r="C49" s="335" t="s">
        <v>352</v>
      </c>
      <c r="D49" s="162"/>
      <c r="E49" s="364">
        <v>0</v>
      </c>
      <c r="F49" s="364">
        <v>0</v>
      </c>
      <c r="G49" s="343"/>
    </row>
    <row r="50" spans="1:7">
      <c r="A50" s="164"/>
      <c r="B50" s="223" t="s">
        <v>66</v>
      </c>
      <c r="C50" s="227" t="s">
        <v>67</v>
      </c>
      <c r="D50" s="162" t="s">
        <v>43</v>
      </c>
      <c r="E50" s="363">
        <f>1389-7</f>
        <v>1382</v>
      </c>
      <c r="F50" s="363">
        <v>1316</v>
      </c>
      <c r="G50" s="343">
        <f>(F50/E50)*100</f>
        <v>95.224312590448619</v>
      </c>
    </row>
    <row r="51" spans="1:7">
      <c r="A51" s="164"/>
      <c r="B51" s="223"/>
      <c r="C51" s="335" t="s">
        <v>339</v>
      </c>
      <c r="D51" s="162"/>
      <c r="E51" s="364">
        <f>678-7</f>
        <v>671</v>
      </c>
      <c r="F51" s="364">
        <f>678-7</f>
        <v>671</v>
      </c>
      <c r="G51" s="343"/>
    </row>
    <row r="52" spans="1:7">
      <c r="A52" s="164"/>
      <c r="B52" s="223"/>
      <c r="C52" s="335" t="s">
        <v>305</v>
      </c>
      <c r="D52" s="162"/>
      <c r="E52" s="364">
        <v>0</v>
      </c>
      <c r="F52" s="364">
        <v>45</v>
      </c>
      <c r="G52" s="343"/>
    </row>
    <row r="53" spans="1:7" ht="15.75" thickBot="1">
      <c r="A53" s="542"/>
      <c r="B53" s="543"/>
      <c r="C53" s="402" t="s">
        <v>352</v>
      </c>
      <c r="D53" s="544"/>
      <c r="E53" s="610">
        <v>0</v>
      </c>
      <c r="F53" s="610">
        <v>0</v>
      </c>
      <c r="G53" s="353"/>
    </row>
    <row r="54" spans="1:7">
      <c r="A54" s="611"/>
      <c r="B54" s="611"/>
      <c r="C54" s="407"/>
      <c r="D54" s="315"/>
      <c r="E54" s="612"/>
      <c r="F54" s="612"/>
      <c r="G54" s="409"/>
    </row>
    <row r="55" spans="1:7">
      <c r="A55" s="611"/>
      <c r="B55" s="611"/>
      <c r="C55" s="407"/>
      <c r="D55" s="315"/>
      <c r="E55" s="612"/>
      <c r="F55" s="612"/>
      <c r="G55" s="409"/>
    </row>
    <row r="56" spans="1:7" ht="15.75" thickBot="1">
      <c r="A56" s="611"/>
      <c r="B56" s="611"/>
      <c r="C56" s="407"/>
      <c r="D56" s="315"/>
      <c r="E56" s="612"/>
      <c r="F56" s="612"/>
      <c r="G56" s="399" t="s">
        <v>383</v>
      </c>
    </row>
    <row r="57" spans="1:7">
      <c r="A57" s="32" t="s">
        <v>1</v>
      </c>
      <c r="B57" s="33" t="s">
        <v>2</v>
      </c>
      <c r="C57" s="34" t="s">
        <v>3</v>
      </c>
      <c r="D57" s="35"/>
      <c r="E57" s="81" t="s">
        <v>4</v>
      </c>
      <c r="F57" s="81" t="s">
        <v>266</v>
      </c>
      <c r="G57" s="339" t="s">
        <v>267</v>
      </c>
    </row>
    <row r="58" spans="1:7">
      <c r="A58" s="36" t="s">
        <v>5</v>
      </c>
      <c r="B58" s="37" t="s">
        <v>6</v>
      </c>
      <c r="C58" s="38" t="s">
        <v>7</v>
      </c>
      <c r="D58" s="39" t="s">
        <v>8</v>
      </c>
      <c r="E58" s="84" t="s">
        <v>332</v>
      </c>
      <c r="F58" s="84" t="s">
        <v>246</v>
      </c>
      <c r="G58" s="340" t="s">
        <v>346</v>
      </c>
    </row>
    <row r="59" spans="1:7" ht="15.75" thickBot="1">
      <c r="A59" s="40" t="s">
        <v>9</v>
      </c>
      <c r="B59" s="41" t="s">
        <v>10</v>
      </c>
      <c r="C59" s="42"/>
      <c r="D59" s="43"/>
      <c r="E59" s="88" t="s">
        <v>271</v>
      </c>
      <c r="F59" s="88" t="s">
        <v>345</v>
      </c>
      <c r="G59" s="341" t="s">
        <v>268</v>
      </c>
    </row>
    <row r="60" spans="1:7">
      <c r="A60" s="604"/>
      <c r="B60" s="606" t="s">
        <v>68</v>
      </c>
      <c r="C60" s="607" t="s">
        <v>69</v>
      </c>
      <c r="D60" s="195" t="s">
        <v>43</v>
      </c>
      <c r="E60" s="608">
        <f>1384-3</f>
        <v>1381</v>
      </c>
      <c r="F60" s="608">
        <v>1304</v>
      </c>
      <c r="G60" s="609">
        <f>(F60/E60)*100</f>
        <v>94.424330195510493</v>
      </c>
    </row>
    <row r="61" spans="1:7">
      <c r="A61" s="164"/>
      <c r="B61" s="223"/>
      <c r="C61" s="335" t="s">
        <v>339</v>
      </c>
      <c r="D61" s="162"/>
      <c r="E61" s="364">
        <f>648-3</f>
        <v>645</v>
      </c>
      <c r="F61" s="364">
        <f>648-3</f>
        <v>645</v>
      </c>
      <c r="G61" s="343"/>
    </row>
    <row r="62" spans="1:7">
      <c r="A62" s="164"/>
      <c r="B62" s="223"/>
      <c r="C62" s="335" t="s">
        <v>305</v>
      </c>
      <c r="D62" s="162"/>
      <c r="E62" s="364">
        <v>0</v>
      </c>
      <c r="F62" s="364">
        <v>58</v>
      </c>
      <c r="G62" s="343"/>
    </row>
    <row r="63" spans="1:7">
      <c r="A63" s="164"/>
      <c r="B63" s="223"/>
      <c r="C63" s="335" t="s">
        <v>352</v>
      </c>
      <c r="D63" s="162"/>
      <c r="E63" s="364">
        <v>0</v>
      </c>
      <c r="F63" s="364">
        <v>0</v>
      </c>
      <c r="G63" s="343"/>
    </row>
    <row r="64" spans="1:7">
      <c r="A64" s="164"/>
      <c r="B64" s="223" t="s">
        <v>70</v>
      </c>
      <c r="C64" s="227" t="s">
        <v>71</v>
      </c>
      <c r="D64" s="162" t="s">
        <v>43</v>
      </c>
      <c r="E64" s="363">
        <f>2173-7</f>
        <v>2166</v>
      </c>
      <c r="F64" s="363">
        <v>1984</v>
      </c>
      <c r="G64" s="343">
        <f>(F64/E64)*100</f>
        <v>91.597414589104346</v>
      </c>
    </row>
    <row r="65" spans="1:7">
      <c r="A65" s="164"/>
      <c r="B65" s="223"/>
      <c r="C65" s="335" t="s">
        <v>339</v>
      </c>
      <c r="D65" s="162"/>
      <c r="E65" s="364">
        <f>898-7</f>
        <v>891</v>
      </c>
      <c r="F65" s="364">
        <f>898-7</f>
        <v>891</v>
      </c>
      <c r="G65" s="343"/>
    </row>
    <row r="66" spans="1:7">
      <c r="A66" s="164"/>
      <c r="B66" s="223"/>
      <c r="C66" s="335" t="s">
        <v>305</v>
      </c>
      <c r="D66" s="162"/>
      <c r="E66" s="364">
        <v>0</v>
      </c>
      <c r="F66" s="364">
        <v>42</v>
      </c>
      <c r="G66" s="343"/>
    </row>
    <row r="67" spans="1:7">
      <c r="A67" s="164"/>
      <c r="B67" s="223"/>
      <c r="C67" s="335" t="s">
        <v>352</v>
      </c>
      <c r="D67" s="162"/>
      <c r="E67" s="364">
        <v>0</v>
      </c>
      <c r="F67" s="364">
        <v>0</v>
      </c>
      <c r="G67" s="343"/>
    </row>
    <row r="68" spans="1:7">
      <c r="A68" s="164"/>
      <c r="B68" s="223" t="s">
        <v>72</v>
      </c>
      <c r="C68" s="227" t="s">
        <v>73</v>
      </c>
      <c r="D68" s="162" t="s">
        <v>43</v>
      </c>
      <c r="E68" s="363">
        <f>1933-8</f>
        <v>1925</v>
      </c>
      <c r="F68" s="363">
        <v>1670</v>
      </c>
      <c r="G68" s="343">
        <f>(F68/E68)*100</f>
        <v>86.753246753246742</v>
      </c>
    </row>
    <row r="69" spans="1:7">
      <c r="A69" s="164"/>
      <c r="B69" s="223"/>
      <c r="C69" s="335" t="s">
        <v>339</v>
      </c>
      <c r="D69" s="162"/>
      <c r="E69" s="364">
        <f>928-8</f>
        <v>920</v>
      </c>
      <c r="F69" s="364">
        <f>928-8</f>
        <v>920</v>
      </c>
      <c r="G69" s="343"/>
    </row>
    <row r="70" spans="1:7">
      <c r="A70" s="164"/>
      <c r="B70" s="223"/>
      <c r="C70" s="335" t="s">
        <v>352</v>
      </c>
      <c r="D70" s="162"/>
      <c r="E70" s="364">
        <v>0</v>
      </c>
      <c r="F70" s="364">
        <v>0</v>
      </c>
      <c r="G70" s="343"/>
    </row>
    <row r="71" spans="1:7">
      <c r="A71" s="164"/>
      <c r="B71" s="223" t="s">
        <v>74</v>
      </c>
      <c r="C71" s="227" t="s">
        <v>75</v>
      </c>
      <c r="D71" s="162" t="s">
        <v>43</v>
      </c>
      <c r="E71" s="363">
        <f>1748-49</f>
        <v>1699</v>
      </c>
      <c r="F71" s="363">
        <v>1379</v>
      </c>
      <c r="G71" s="343">
        <f>(F71/E71)*100</f>
        <v>81.16539140670983</v>
      </c>
    </row>
    <row r="72" spans="1:7">
      <c r="A72" s="164"/>
      <c r="B72" s="223"/>
      <c r="C72" s="335" t="s">
        <v>339</v>
      </c>
      <c r="D72" s="162"/>
      <c r="E72" s="364">
        <f>409-49</f>
        <v>360</v>
      </c>
      <c r="F72" s="364">
        <f>409-49</f>
        <v>360</v>
      </c>
      <c r="G72" s="343"/>
    </row>
    <row r="73" spans="1:7">
      <c r="A73" s="164"/>
      <c r="B73" s="223"/>
      <c r="C73" s="335" t="s">
        <v>312</v>
      </c>
      <c r="D73" s="162"/>
      <c r="E73" s="363">
        <v>250</v>
      </c>
      <c r="F73" s="363">
        <v>250</v>
      </c>
      <c r="G73" s="343"/>
    </row>
    <row r="74" spans="1:7">
      <c r="A74" s="164"/>
      <c r="B74" s="223"/>
      <c r="C74" s="335" t="s">
        <v>352</v>
      </c>
      <c r="D74" s="162"/>
      <c r="E74" s="363">
        <v>0</v>
      </c>
      <c r="F74" s="545">
        <v>19</v>
      </c>
      <c r="G74" s="343"/>
    </row>
    <row r="75" spans="1:7">
      <c r="A75" s="164"/>
      <c r="B75" s="223" t="s">
        <v>76</v>
      </c>
      <c r="C75" s="227" t="s">
        <v>77</v>
      </c>
      <c r="D75" s="162" t="s">
        <v>43</v>
      </c>
      <c r="E75" s="363">
        <f>3380-5</f>
        <v>3375</v>
      </c>
      <c r="F75" s="363">
        <v>3017</v>
      </c>
      <c r="G75" s="343">
        <f>(F75/E75)*100</f>
        <v>89.392592592592592</v>
      </c>
    </row>
    <row r="76" spans="1:7">
      <c r="A76" s="164"/>
      <c r="B76" s="223"/>
      <c r="C76" s="335" t="s">
        <v>339</v>
      </c>
      <c r="D76" s="162"/>
      <c r="E76" s="365">
        <f>1192-5</f>
        <v>1187</v>
      </c>
      <c r="F76" s="365">
        <f>1192-5</f>
        <v>1187</v>
      </c>
      <c r="G76" s="342"/>
    </row>
    <row r="77" spans="1:7">
      <c r="A77" s="244"/>
      <c r="B77" s="247"/>
      <c r="C77" s="540" t="s">
        <v>310</v>
      </c>
      <c r="D77" s="196"/>
      <c r="E77" s="541">
        <v>75</v>
      </c>
      <c r="F77" s="541">
        <v>261</v>
      </c>
      <c r="G77" s="368"/>
    </row>
    <row r="78" spans="1:7">
      <c r="A78" s="164"/>
      <c r="B78" s="223"/>
      <c r="C78" s="335" t="s">
        <v>353</v>
      </c>
      <c r="D78" s="162"/>
      <c r="E78" s="365">
        <v>0</v>
      </c>
      <c r="F78" s="365">
        <v>368</v>
      </c>
      <c r="G78" s="342"/>
    </row>
    <row r="79" spans="1:7">
      <c r="A79" s="174" t="s">
        <v>39</v>
      </c>
      <c r="B79" s="238"/>
      <c r="C79" s="216" t="s">
        <v>78</v>
      </c>
      <c r="D79" s="239"/>
      <c r="E79" s="328">
        <f>E80+E85+E90+E95+E100+E105+E110+E120+E125+E130+E135+E141+E146+E151+E156</f>
        <v>83848</v>
      </c>
      <c r="F79" s="328">
        <f>F80+F85+F90+F95+F100+F105+F110+F120+F125+F130+F135+F141+F146+F151+F156</f>
        <v>90112</v>
      </c>
      <c r="G79" s="613">
        <f>(F79/E79)*100</f>
        <v>107.47066119645072</v>
      </c>
    </row>
    <row r="80" spans="1:7" ht="12.95" customHeight="1">
      <c r="A80" s="231"/>
      <c r="B80" s="232" t="s">
        <v>79</v>
      </c>
      <c r="C80" s="224" t="s">
        <v>80</v>
      </c>
      <c r="D80" s="163" t="s">
        <v>81</v>
      </c>
      <c r="E80" s="322">
        <f>5037-6</f>
        <v>5031</v>
      </c>
      <c r="F80" s="322">
        <v>5527</v>
      </c>
      <c r="G80" s="343">
        <f>(F80/E80)*100</f>
        <v>109.85887497515405</v>
      </c>
    </row>
    <row r="81" spans="1:7" ht="12.95" customHeight="1">
      <c r="A81" s="231"/>
      <c r="B81" s="232"/>
      <c r="C81" s="332" t="s">
        <v>341</v>
      </c>
      <c r="D81" s="333"/>
      <c r="E81" s="334">
        <v>2926</v>
      </c>
      <c r="F81" s="334">
        <v>2926</v>
      </c>
      <c r="G81" s="343"/>
    </row>
    <row r="82" spans="1:7" ht="12.95" customHeight="1">
      <c r="A82" s="231"/>
      <c r="B82" s="232"/>
      <c r="C82" s="332" t="s">
        <v>305</v>
      </c>
      <c r="D82" s="333"/>
      <c r="E82" s="334">
        <v>89</v>
      </c>
      <c r="F82" s="334">
        <v>229</v>
      </c>
      <c r="G82" s="343"/>
    </row>
    <row r="83" spans="1:7" ht="12.95" customHeight="1">
      <c r="A83" s="231"/>
      <c r="B83" s="232"/>
      <c r="C83" s="335" t="s">
        <v>354</v>
      </c>
      <c r="D83" s="333"/>
      <c r="E83" s="334">
        <v>66</v>
      </c>
      <c r="F83" s="334">
        <v>69</v>
      </c>
      <c r="G83" s="343"/>
    </row>
    <row r="84" spans="1:7" ht="12.95" customHeight="1">
      <c r="A84" s="231"/>
      <c r="B84" s="232"/>
      <c r="C84" s="335" t="s">
        <v>352</v>
      </c>
      <c r="D84" s="333"/>
      <c r="E84" s="334">
        <v>0</v>
      </c>
      <c r="F84" s="334">
        <v>159</v>
      </c>
      <c r="G84" s="343"/>
    </row>
    <row r="85" spans="1:7" ht="12.95" customHeight="1">
      <c r="A85" s="231"/>
      <c r="B85" s="232" t="s">
        <v>82</v>
      </c>
      <c r="C85" s="224" t="s">
        <v>83</v>
      </c>
      <c r="D85" s="163" t="s">
        <v>81</v>
      </c>
      <c r="E85" s="322">
        <f>5550-527</f>
        <v>5023</v>
      </c>
      <c r="F85" s="322">
        <v>4567</v>
      </c>
      <c r="G85" s="343">
        <f>(F85/E85)*100</f>
        <v>90.921759904439583</v>
      </c>
    </row>
    <row r="86" spans="1:7" ht="12.95" customHeight="1">
      <c r="A86" s="231"/>
      <c r="B86" s="232"/>
      <c r="C86" s="332" t="s">
        <v>341</v>
      </c>
      <c r="D86" s="163"/>
      <c r="E86" s="334">
        <v>1633</v>
      </c>
      <c r="F86" s="334">
        <v>1913</v>
      </c>
      <c r="G86" s="343"/>
    </row>
    <row r="87" spans="1:7" ht="12.95" customHeight="1">
      <c r="A87" s="231"/>
      <c r="B87" s="232"/>
      <c r="C87" s="332" t="s">
        <v>305</v>
      </c>
      <c r="D87" s="163"/>
      <c r="E87" s="334">
        <v>213</v>
      </c>
      <c r="F87" s="334">
        <v>182</v>
      </c>
      <c r="G87" s="343"/>
    </row>
    <row r="88" spans="1:7" ht="12.95" customHeight="1">
      <c r="A88" s="231"/>
      <c r="B88" s="232"/>
      <c r="C88" s="335" t="s">
        <v>354</v>
      </c>
      <c r="D88" s="163"/>
      <c r="E88" s="334">
        <v>62</v>
      </c>
      <c r="F88" s="334">
        <v>63</v>
      </c>
      <c r="G88" s="343"/>
    </row>
    <row r="89" spans="1:7" ht="12.95" customHeight="1">
      <c r="A89" s="231"/>
      <c r="B89" s="232"/>
      <c r="C89" s="335" t="s">
        <v>352</v>
      </c>
      <c r="D89" s="163"/>
      <c r="E89" s="334">
        <v>0</v>
      </c>
      <c r="F89" s="334">
        <v>0</v>
      </c>
      <c r="G89" s="343"/>
    </row>
    <row r="90" spans="1:7" ht="12.95" customHeight="1">
      <c r="A90" s="231"/>
      <c r="B90" s="232" t="s">
        <v>84</v>
      </c>
      <c r="C90" s="224" t="s">
        <v>85</v>
      </c>
      <c r="D90" s="163" t="s">
        <v>81</v>
      </c>
      <c r="E90" s="322">
        <f>5510-12</f>
        <v>5498</v>
      </c>
      <c r="F90" s="322">
        <v>4587</v>
      </c>
      <c r="G90" s="343">
        <f t="shared" ref="G90:G187" si="0">(F90/E90)*100</f>
        <v>83.430338304838131</v>
      </c>
    </row>
    <row r="91" spans="1:7" ht="12.95" customHeight="1">
      <c r="A91" s="231"/>
      <c r="B91" s="232"/>
      <c r="C91" s="332" t="s">
        <v>341</v>
      </c>
      <c r="D91" s="163"/>
      <c r="E91" s="334">
        <v>1756</v>
      </c>
      <c r="F91" s="334">
        <v>1756</v>
      </c>
      <c r="G91" s="343"/>
    </row>
    <row r="92" spans="1:7" ht="12.95" customHeight="1">
      <c r="A92" s="231"/>
      <c r="B92" s="232"/>
      <c r="C92" s="332" t="s">
        <v>305</v>
      </c>
      <c r="D92" s="163"/>
      <c r="E92" s="334">
        <v>66</v>
      </c>
      <c r="F92" s="334">
        <v>91</v>
      </c>
      <c r="G92" s="343"/>
    </row>
    <row r="93" spans="1:7" ht="12.95" customHeight="1">
      <c r="A93" s="231"/>
      <c r="B93" s="232"/>
      <c r="C93" s="335" t="s">
        <v>354</v>
      </c>
      <c r="D93" s="163"/>
      <c r="E93" s="334">
        <v>0</v>
      </c>
      <c r="F93" s="334">
        <v>69</v>
      </c>
      <c r="G93" s="343"/>
    </row>
    <row r="94" spans="1:7" ht="12.95" customHeight="1">
      <c r="A94" s="231"/>
      <c r="B94" s="232"/>
      <c r="C94" s="335" t="s">
        <v>352</v>
      </c>
      <c r="D94" s="163"/>
      <c r="E94" s="334">
        <v>0</v>
      </c>
      <c r="F94" s="334">
        <v>82</v>
      </c>
      <c r="G94" s="343"/>
    </row>
    <row r="95" spans="1:7" ht="12.95" customHeight="1">
      <c r="A95" s="231"/>
      <c r="B95" s="232" t="s">
        <v>86</v>
      </c>
      <c r="C95" s="224" t="s">
        <v>87</v>
      </c>
      <c r="D95" s="163" t="s">
        <v>81</v>
      </c>
      <c r="E95" s="322">
        <f>3669-11</f>
        <v>3658</v>
      </c>
      <c r="F95" s="322">
        <v>4177</v>
      </c>
      <c r="G95" s="343">
        <f t="shared" si="0"/>
        <v>114.18808091853472</v>
      </c>
    </row>
    <row r="96" spans="1:7" ht="12.95" customHeight="1">
      <c r="A96" s="231"/>
      <c r="B96" s="232"/>
      <c r="C96" s="332" t="s">
        <v>341</v>
      </c>
      <c r="D96" s="163"/>
      <c r="E96" s="334">
        <v>1933</v>
      </c>
      <c r="F96" s="334">
        <v>1933</v>
      </c>
      <c r="G96" s="343"/>
    </row>
    <row r="97" spans="1:7" ht="12.95" customHeight="1">
      <c r="A97" s="231"/>
      <c r="B97" s="232"/>
      <c r="C97" s="332" t="s">
        <v>305</v>
      </c>
      <c r="D97" s="163"/>
      <c r="E97" s="334">
        <v>59</v>
      </c>
      <c r="F97" s="334">
        <v>44</v>
      </c>
      <c r="G97" s="343"/>
    </row>
    <row r="98" spans="1:7" ht="12.95" customHeight="1">
      <c r="A98" s="231"/>
      <c r="B98" s="232"/>
      <c r="C98" s="335" t="s">
        <v>354</v>
      </c>
      <c r="D98" s="163"/>
      <c r="E98" s="334">
        <v>0</v>
      </c>
      <c r="F98" s="334">
        <v>59</v>
      </c>
      <c r="G98" s="343"/>
    </row>
    <row r="99" spans="1:7" ht="12.95" customHeight="1">
      <c r="A99" s="231"/>
      <c r="B99" s="232"/>
      <c r="C99" s="335" t="s">
        <v>352</v>
      </c>
      <c r="D99" s="163"/>
      <c r="E99" s="334">
        <v>0</v>
      </c>
      <c r="F99" s="334">
        <v>171</v>
      </c>
      <c r="G99" s="343"/>
    </row>
    <row r="100" spans="1:7" ht="12.95" customHeight="1">
      <c r="A100" s="231"/>
      <c r="B100" s="232" t="s">
        <v>88</v>
      </c>
      <c r="C100" s="224" t="s">
        <v>89</v>
      </c>
      <c r="D100" s="163" t="s">
        <v>81</v>
      </c>
      <c r="E100" s="322">
        <f>7860-516</f>
        <v>7344</v>
      </c>
      <c r="F100" s="322">
        <v>8267</v>
      </c>
      <c r="G100" s="343">
        <f t="shared" si="0"/>
        <v>112.56808278867103</v>
      </c>
    </row>
    <row r="101" spans="1:7" ht="12.95" customHeight="1">
      <c r="A101" s="231"/>
      <c r="B101" s="232"/>
      <c r="C101" s="332" t="s">
        <v>341</v>
      </c>
      <c r="D101" s="163"/>
      <c r="E101" s="334">
        <v>1723</v>
      </c>
      <c r="F101" s="334">
        <v>2553</v>
      </c>
      <c r="G101" s="343"/>
    </row>
    <row r="102" spans="1:7" ht="12.95" customHeight="1">
      <c r="A102" s="231"/>
      <c r="B102" s="232"/>
      <c r="C102" s="332" t="s">
        <v>305</v>
      </c>
      <c r="D102" s="163"/>
      <c r="E102" s="334">
        <v>801</v>
      </c>
      <c r="F102" s="334">
        <v>1079</v>
      </c>
      <c r="G102" s="343"/>
    </row>
    <row r="103" spans="1:7" ht="12.95" customHeight="1">
      <c r="A103" s="231"/>
      <c r="B103" s="232"/>
      <c r="C103" s="335" t="s">
        <v>354</v>
      </c>
      <c r="D103" s="163"/>
      <c r="E103" s="334">
        <v>94</v>
      </c>
      <c r="F103" s="334">
        <v>97</v>
      </c>
      <c r="G103" s="343"/>
    </row>
    <row r="104" spans="1:7" ht="12.95" customHeight="1">
      <c r="A104" s="231"/>
      <c r="B104" s="232"/>
      <c r="C104" s="335" t="s">
        <v>352</v>
      </c>
      <c r="D104" s="163"/>
      <c r="E104" s="334">
        <v>0</v>
      </c>
      <c r="F104" s="334">
        <v>7</v>
      </c>
      <c r="G104" s="343"/>
    </row>
    <row r="105" spans="1:7" ht="12.95" customHeight="1">
      <c r="A105" s="231"/>
      <c r="B105" s="232" t="s">
        <v>90</v>
      </c>
      <c r="C105" s="224" t="s">
        <v>91</v>
      </c>
      <c r="D105" s="163" t="s">
        <v>81</v>
      </c>
      <c r="E105" s="322">
        <f>3220-447</f>
        <v>2773</v>
      </c>
      <c r="F105" s="322">
        <v>3108</v>
      </c>
      <c r="G105" s="343">
        <f t="shared" si="0"/>
        <v>112.08077893977642</v>
      </c>
    </row>
    <row r="106" spans="1:7" ht="12.95" customHeight="1">
      <c r="A106" s="231"/>
      <c r="B106" s="232"/>
      <c r="C106" s="332" t="s">
        <v>341</v>
      </c>
      <c r="D106" s="163"/>
      <c r="E106" s="334">
        <v>1229</v>
      </c>
      <c r="F106" s="334">
        <v>1553</v>
      </c>
      <c r="G106" s="343"/>
    </row>
    <row r="107" spans="1:7" ht="12.95" customHeight="1">
      <c r="A107" s="231"/>
      <c r="B107" s="232"/>
      <c r="C107" s="332" t="s">
        <v>305</v>
      </c>
      <c r="D107" s="163"/>
      <c r="E107" s="334">
        <v>75</v>
      </c>
      <c r="F107" s="334">
        <v>223</v>
      </c>
      <c r="G107" s="343"/>
    </row>
    <row r="108" spans="1:7" ht="12.95" customHeight="1">
      <c r="A108" s="231"/>
      <c r="B108" s="232"/>
      <c r="C108" s="335" t="s">
        <v>354</v>
      </c>
      <c r="D108" s="163"/>
      <c r="E108" s="334">
        <v>35</v>
      </c>
      <c r="F108" s="334">
        <v>38</v>
      </c>
      <c r="G108" s="343"/>
    </row>
    <row r="109" spans="1:7" ht="12.95" customHeight="1">
      <c r="A109" s="231"/>
      <c r="B109" s="232"/>
      <c r="C109" s="335" t="s">
        <v>352</v>
      </c>
      <c r="D109" s="163"/>
      <c r="E109" s="334">
        <v>0</v>
      </c>
      <c r="F109" s="334">
        <v>0</v>
      </c>
      <c r="G109" s="343"/>
    </row>
    <row r="110" spans="1:7" ht="12.95" customHeight="1">
      <c r="A110" s="231"/>
      <c r="B110" s="232" t="s">
        <v>92</v>
      </c>
      <c r="C110" s="224" t="s">
        <v>252</v>
      </c>
      <c r="D110" s="163" t="s">
        <v>81</v>
      </c>
      <c r="E110" s="322">
        <f>6743-25</f>
        <v>6718</v>
      </c>
      <c r="F110" s="322">
        <v>7085</v>
      </c>
      <c r="G110" s="343">
        <f t="shared" si="0"/>
        <v>105.46293539743972</v>
      </c>
    </row>
    <row r="111" spans="1:7" ht="12.95" customHeight="1">
      <c r="A111" s="231"/>
      <c r="B111" s="232"/>
      <c r="C111" s="332" t="s">
        <v>341</v>
      </c>
      <c r="D111" s="163"/>
      <c r="E111" s="334">
        <v>1966</v>
      </c>
      <c r="F111" s="334">
        <v>2301</v>
      </c>
      <c r="G111" s="343"/>
    </row>
    <row r="112" spans="1:7" ht="12.95" customHeight="1">
      <c r="A112" s="231"/>
      <c r="B112" s="232"/>
      <c r="C112" s="332" t="s">
        <v>305</v>
      </c>
      <c r="D112" s="163"/>
      <c r="E112" s="334">
        <v>488</v>
      </c>
      <c r="F112" s="334">
        <v>601</v>
      </c>
      <c r="G112" s="343"/>
    </row>
    <row r="113" spans="1:7" ht="12.95" customHeight="1">
      <c r="A113" s="231"/>
      <c r="B113" s="232"/>
      <c r="C113" s="335" t="s">
        <v>354</v>
      </c>
      <c r="D113" s="163"/>
      <c r="E113" s="334">
        <v>87</v>
      </c>
      <c r="F113" s="334">
        <v>87</v>
      </c>
      <c r="G113" s="343"/>
    </row>
    <row r="114" spans="1:7" ht="12.95" customHeight="1" thickBot="1">
      <c r="A114" s="400"/>
      <c r="B114" s="401"/>
      <c r="C114" s="402" t="s">
        <v>352</v>
      </c>
      <c r="D114" s="403"/>
      <c r="E114" s="404">
        <v>0</v>
      </c>
      <c r="F114" s="404">
        <v>439</v>
      </c>
      <c r="G114" s="353"/>
    </row>
    <row r="115" spans="1:7" ht="12.95" customHeight="1">
      <c r="A115" s="405"/>
      <c r="B115" s="406"/>
      <c r="C115" s="407"/>
      <c r="D115" s="315"/>
      <c r="E115" s="618"/>
      <c r="F115" s="618"/>
      <c r="G115" s="409"/>
    </row>
    <row r="116" spans="1:7" ht="12.95" customHeight="1" thickBot="1">
      <c r="A116" s="611"/>
      <c r="B116" s="611"/>
      <c r="C116" s="407"/>
      <c r="D116" s="315"/>
      <c r="E116" s="612"/>
      <c r="F116" s="612"/>
      <c r="G116" s="399" t="s">
        <v>384</v>
      </c>
    </row>
    <row r="117" spans="1:7" ht="12.95" customHeight="1">
      <c r="A117" s="32" t="s">
        <v>1</v>
      </c>
      <c r="B117" s="33" t="s">
        <v>2</v>
      </c>
      <c r="C117" s="34" t="s">
        <v>3</v>
      </c>
      <c r="D117" s="35"/>
      <c r="E117" s="81" t="s">
        <v>4</v>
      </c>
      <c r="F117" s="81" t="s">
        <v>266</v>
      </c>
      <c r="G117" s="339" t="s">
        <v>267</v>
      </c>
    </row>
    <row r="118" spans="1:7" ht="12.95" customHeight="1">
      <c r="A118" s="36" t="s">
        <v>5</v>
      </c>
      <c r="B118" s="37" t="s">
        <v>6</v>
      </c>
      <c r="C118" s="38" t="s">
        <v>7</v>
      </c>
      <c r="D118" s="39" t="s">
        <v>8</v>
      </c>
      <c r="E118" s="84" t="s">
        <v>332</v>
      </c>
      <c r="F118" s="84" t="s">
        <v>246</v>
      </c>
      <c r="G118" s="340" t="s">
        <v>346</v>
      </c>
    </row>
    <row r="119" spans="1:7" ht="12.95" customHeight="1" thickBot="1">
      <c r="A119" s="40" t="s">
        <v>9</v>
      </c>
      <c r="B119" s="41" t="s">
        <v>10</v>
      </c>
      <c r="C119" s="42"/>
      <c r="D119" s="43"/>
      <c r="E119" s="88" t="s">
        <v>271</v>
      </c>
      <c r="F119" s="88" t="s">
        <v>345</v>
      </c>
      <c r="G119" s="341" t="s">
        <v>268</v>
      </c>
    </row>
    <row r="120" spans="1:7" ht="12.95" customHeight="1">
      <c r="A120" s="605"/>
      <c r="B120" s="614" t="s">
        <v>93</v>
      </c>
      <c r="C120" s="615" t="s">
        <v>94</v>
      </c>
      <c r="D120" s="616" t="s">
        <v>81</v>
      </c>
      <c r="E120" s="617">
        <f>5720-67</f>
        <v>5653</v>
      </c>
      <c r="F120" s="617">
        <v>6179</v>
      </c>
      <c r="G120" s="609">
        <f t="shared" si="0"/>
        <v>109.30479391473553</v>
      </c>
    </row>
    <row r="121" spans="1:7" ht="12.95" customHeight="1">
      <c r="A121" s="231"/>
      <c r="B121" s="232"/>
      <c r="C121" s="332" t="s">
        <v>341</v>
      </c>
      <c r="D121" s="163"/>
      <c r="E121" s="334">
        <v>2022</v>
      </c>
      <c r="F121" s="334">
        <v>2022</v>
      </c>
      <c r="G121" s="343"/>
    </row>
    <row r="122" spans="1:7" ht="12.95" customHeight="1">
      <c r="A122" s="231"/>
      <c r="B122" s="232"/>
      <c r="C122" s="332" t="s">
        <v>305</v>
      </c>
      <c r="D122" s="163"/>
      <c r="E122" s="334">
        <v>74</v>
      </c>
      <c r="F122" s="334">
        <v>91</v>
      </c>
      <c r="G122" s="343"/>
    </row>
    <row r="123" spans="1:7" ht="12.95" customHeight="1">
      <c r="A123" s="231"/>
      <c r="B123" s="232"/>
      <c r="C123" s="335" t="s">
        <v>354</v>
      </c>
      <c r="D123" s="163"/>
      <c r="E123" s="334">
        <v>94</v>
      </c>
      <c r="F123" s="334">
        <v>94</v>
      </c>
      <c r="G123" s="343"/>
    </row>
    <row r="124" spans="1:7" ht="12.95" customHeight="1">
      <c r="A124" s="231"/>
      <c r="B124" s="232"/>
      <c r="C124" s="335" t="s">
        <v>352</v>
      </c>
      <c r="D124" s="163"/>
      <c r="E124" s="334">
        <v>0</v>
      </c>
      <c r="F124" s="334">
        <v>199</v>
      </c>
      <c r="G124" s="343"/>
    </row>
    <row r="125" spans="1:7" ht="12.95" customHeight="1">
      <c r="A125" s="231"/>
      <c r="B125" s="232" t="s">
        <v>95</v>
      </c>
      <c r="C125" s="224" t="s">
        <v>96</v>
      </c>
      <c r="D125" s="163" t="s">
        <v>81</v>
      </c>
      <c r="E125" s="322">
        <f>5093-172</f>
        <v>4921</v>
      </c>
      <c r="F125" s="322">
        <v>5115</v>
      </c>
      <c r="G125" s="343">
        <f t="shared" si="0"/>
        <v>103.94228815281448</v>
      </c>
    </row>
    <row r="126" spans="1:7" ht="12.95" customHeight="1">
      <c r="A126" s="231"/>
      <c r="B126" s="232"/>
      <c r="C126" s="332" t="s">
        <v>341</v>
      </c>
      <c r="D126" s="163"/>
      <c r="E126" s="334">
        <v>2164</v>
      </c>
      <c r="F126" s="334">
        <v>2164</v>
      </c>
      <c r="G126" s="343"/>
    </row>
    <row r="127" spans="1:7" ht="12.95" customHeight="1">
      <c r="A127" s="231"/>
      <c r="B127" s="232"/>
      <c r="C127" s="332" t="s">
        <v>305</v>
      </c>
      <c r="D127" s="163"/>
      <c r="E127" s="334">
        <v>56</v>
      </c>
      <c r="F127" s="334">
        <v>67</v>
      </c>
      <c r="G127" s="343"/>
    </row>
    <row r="128" spans="1:7" ht="12.95" customHeight="1">
      <c r="A128" s="231"/>
      <c r="B128" s="232"/>
      <c r="C128" s="335" t="s">
        <v>354</v>
      </c>
      <c r="D128" s="163"/>
      <c r="E128" s="334">
        <v>0</v>
      </c>
      <c r="F128" s="334">
        <v>62</v>
      </c>
      <c r="G128" s="343"/>
    </row>
    <row r="129" spans="1:7" ht="12.95" customHeight="1">
      <c r="A129" s="231"/>
      <c r="B129" s="232"/>
      <c r="C129" s="335" t="s">
        <v>352</v>
      </c>
      <c r="D129" s="163"/>
      <c r="E129" s="334">
        <v>0</v>
      </c>
      <c r="F129" s="334">
        <v>158</v>
      </c>
      <c r="G129" s="343"/>
    </row>
    <row r="130" spans="1:7" ht="12.95" customHeight="1">
      <c r="A130" s="231"/>
      <c r="B130" s="232" t="s">
        <v>97</v>
      </c>
      <c r="C130" s="224" t="s">
        <v>98</v>
      </c>
      <c r="D130" s="163" t="s">
        <v>81</v>
      </c>
      <c r="E130" s="322">
        <f>4196-25</f>
        <v>4171</v>
      </c>
      <c r="F130" s="322">
        <v>4613</v>
      </c>
      <c r="G130" s="343">
        <f t="shared" si="0"/>
        <v>110.59697914169264</v>
      </c>
    </row>
    <row r="131" spans="1:7" ht="12.95" customHeight="1">
      <c r="A131" s="231"/>
      <c r="B131" s="232"/>
      <c r="C131" s="332" t="s">
        <v>341</v>
      </c>
      <c r="D131" s="163"/>
      <c r="E131" s="334">
        <v>1736</v>
      </c>
      <c r="F131" s="334">
        <v>1736</v>
      </c>
      <c r="G131" s="343"/>
    </row>
    <row r="132" spans="1:7" ht="12.95" customHeight="1">
      <c r="A132" s="231"/>
      <c r="B132" s="232"/>
      <c r="C132" s="332" t="s">
        <v>305</v>
      </c>
      <c r="D132" s="163"/>
      <c r="E132" s="334">
        <v>189</v>
      </c>
      <c r="F132" s="334">
        <v>441</v>
      </c>
      <c r="G132" s="343"/>
    </row>
    <row r="133" spans="1:7" ht="12.95" customHeight="1">
      <c r="A133" s="231"/>
      <c r="B133" s="232"/>
      <c r="C133" s="335" t="s">
        <v>354</v>
      </c>
      <c r="D133" s="163"/>
      <c r="E133" s="334">
        <v>59</v>
      </c>
      <c r="F133" s="334">
        <v>56</v>
      </c>
      <c r="G133" s="343"/>
    </row>
    <row r="134" spans="1:7" ht="12.95" customHeight="1">
      <c r="A134" s="231"/>
      <c r="B134" s="232"/>
      <c r="C134" s="335" t="s">
        <v>352</v>
      </c>
      <c r="D134" s="163"/>
      <c r="E134" s="334">
        <v>0</v>
      </c>
      <c r="F134" s="334">
        <v>356</v>
      </c>
      <c r="G134" s="343"/>
    </row>
    <row r="135" spans="1:7" ht="12.95" customHeight="1">
      <c r="A135" s="231"/>
      <c r="B135" s="232" t="s">
        <v>99</v>
      </c>
      <c r="C135" s="224" t="s">
        <v>100</v>
      </c>
      <c r="D135" s="163" t="s">
        <v>81</v>
      </c>
      <c r="E135" s="322">
        <f>6467-1</f>
        <v>6466</v>
      </c>
      <c r="F135" s="322">
        <v>6434</v>
      </c>
      <c r="G135" s="343">
        <f t="shared" si="0"/>
        <v>99.505103618929795</v>
      </c>
    </row>
    <row r="136" spans="1:7" ht="12.95" customHeight="1">
      <c r="A136" s="231"/>
      <c r="B136" s="232"/>
      <c r="C136" s="332" t="s">
        <v>341</v>
      </c>
      <c r="D136" s="163"/>
      <c r="E136" s="334">
        <v>2659</v>
      </c>
      <c r="F136" s="334">
        <v>2659</v>
      </c>
      <c r="G136" s="343"/>
    </row>
    <row r="137" spans="1:7" ht="12.95" customHeight="1">
      <c r="A137" s="231"/>
      <c r="B137" s="232"/>
      <c r="C137" s="332" t="s">
        <v>305</v>
      </c>
      <c r="D137" s="163"/>
      <c r="E137" s="334">
        <v>197</v>
      </c>
      <c r="F137" s="334">
        <v>152</v>
      </c>
      <c r="G137" s="343"/>
    </row>
    <row r="138" spans="1:7" ht="12.95" customHeight="1">
      <c r="A138" s="231"/>
      <c r="B138" s="232"/>
      <c r="C138" s="335" t="s">
        <v>354</v>
      </c>
      <c r="D138" s="163"/>
      <c r="E138" s="334">
        <v>87</v>
      </c>
      <c r="F138" s="334">
        <v>90</v>
      </c>
      <c r="G138" s="343"/>
    </row>
    <row r="139" spans="1:7" ht="12.95" customHeight="1">
      <c r="A139" s="231"/>
      <c r="B139" s="232"/>
      <c r="C139" s="335" t="s">
        <v>311</v>
      </c>
      <c r="D139" s="163"/>
      <c r="E139" s="334">
        <v>300</v>
      </c>
      <c r="F139" s="334">
        <v>300</v>
      </c>
      <c r="G139" s="343"/>
    </row>
    <row r="140" spans="1:7" ht="12.95" customHeight="1">
      <c r="A140" s="231"/>
      <c r="B140" s="232"/>
      <c r="C140" s="335" t="s">
        <v>352</v>
      </c>
      <c r="D140" s="163"/>
      <c r="E140" s="334">
        <v>0</v>
      </c>
      <c r="F140" s="334">
        <v>0</v>
      </c>
      <c r="G140" s="343"/>
    </row>
    <row r="141" spans="1:7" ht="12.95" customHeight="1">
      <c r="A141" s="231"/>
      <c r="B141" s="232" t="s">
        <v>101</v>
      </c>
      <c r="C141" s="224" t="s">
        <v>102</v>
      </c>
      <c r="D141" s="163" t="s">
        <v>81</v>
      </c>
      <c r="E141" s="322">
        <f>4336-13</f>
        <v>4323</v>
      </c>
      <c r="F141" s="322">
        <v>4439</v>
      </c>
      <c r="G141" s="343">
        <f t="shared" si="0"/>
        <v>102.68332176729122</v>
      </c>
    </row>
    <row r="142" spans="1:7" ht="12.95" customHeight="1">
      <c r="A142" s="231"/>
      <c r="B142" s="232"/>
      <c r="C142" s="332" t="s">
        <v>341</v>
      </c>
      <c r="D142" s="163"/>
      <c r="E142" s="334">
        <v>1590</v>
      </c>
      <c r="F142" s="334">
        <v>1590</v>
      </c>
      <c r="G142" s="343"/>
    </row>
    <row r="143" spans="1:7" ht="12.95" customHeight="1">
      <c r="A143" s="231"/>
      <c r="B143" s="232"/>
      <c r="C143" s="332" t="s">
        <v>305</v>
      </c>
      <c r="D143" s="163"/>
      <c r="E143" s="334">
        <v>73</v>
      </c>
      <c r="F143" s="334">
        <v>55</v>
      </c>
      <c r="G143" s="343"/>
    </row>
    <row r="144" spans="1:7" ht="12.95" customHeight="1">
      <c r="A144" s="231"/>
      <c r="B144" s="232"/>
      <c r="C144" s="335" t="s">
        <v>354</v>
      </c>
      <c r="D144" s="163"/>
      <c r="E144" s="334">
        <v>0</v>
      </c>
      <c r="F144" s="334">
        <v>73</v>
      </c>
      <c r="G144" s="343"/>
    </row>
    <row r="145" spans="1:7" ht="12.95" customHeight="1">
      <c r="A145" s="231"/>
      <c r="B145" s="232"/>
      <c r="C145" s="335" t="s">
        <v>352</v>
      </c>
      <c r="D145" s="163"/>
      <c r="E145" s="334">
        <v>0</v>
      </c>
      <c r="F145" s="334">
        <v>110</v>
      </c>
      <c r="G145" s="343"/>
    </row>
    <row r="146" spans="1:7" ht="12.95" customHeight="1">
      <c r="A146" s="231"/>
      <c r="B146" s="232" t="s">
        <v>103</v>
      </c>
      <c r="C146" s="224" t="s">
        <v>104</v>
      </c>
      <c r="D146" s="163" t="s">
        <v>81</v>
      </c>
      <c r="E146" s="322">
        <f>7665-126</f>
        <v>7539</v>
      </c>
      <c r="F146" s="322">
        <v>10319</v>
      </c>
      <c r="G146" s="343">
        <f t="shared" si="0"/>
        <v>136.87491709775833</v>
      </c>
    </row>
    <row r="147" spans="1:7" ht="12.95" customHeight="1">
      <c r="A147" s="231"/>
      <c r="B147" s="232"/>
      <c r="C147" s="332" t="s">
        <v>341</v>
      </c>
      <c r="D147" s="163"/>
      <c r="E147" s="334">
        <v>3670</v>
      </c>
      <c r="F147" s="334">
        <v>3670</v>
      </c>
      <c r="G147" s="343"/>
    </row>
    <row r="148" spans="1:7" ht="12.95" customHeight="1">
      <c r="A148" s="231"/>
      <c r="B148" s="232"/>
      <c r="C148" s="332" t="s">
        <v>305</v>
      </c>
      <c r="D148" s="163"/>
      <c r="E148" s="334">
        <v>83</v>
      </c>
      <c r="F148" s="334">
        <v>0</v>
      </c>
      <c r="G148" s="343"/>
    </row>
    <row r="149" spans="1:7" ht="12.95" customHeight="1">
      <c r="A149" s="231"/>
      <c r="B149" s="232"/>
      <c r="C149" s="335" t="s">
        <v>354</v>
      </c>
      <c r="D149" s="163"/>
      <c r="E149" s="334">
        <v>0</v>
      </c>
      <c r="F149" s="334">
        <v>87</v>
      </c>
      <c r="G149" s="343"/>
    </row>
    <row r="150" spans="1:7" ht="12.95" customHeight="1">
      <c r="A150" s="231"/>
      <c r="B150" s="232"/>
      <c r="C150" s="335" t="s">
        <v>352</v>
      </c>
      <c r="D150" s="163"/>
      <c r="E150" s="334">
        <v>0</v>
      </c>
      <c r="F150" s="334">
        <v>2530</v>
      </c>
      <c r="G150" s="343"/>
    </row>
    <row r="151" spans="1:7" ht="12.95" customHeight="1">
      <c r="A151" s="231"/>
      <c r="B151" s="232" t="s">
        <v>105</v>
      </c>
      <c r="C151" s="224" t="s">
        <v>106</v>
      </c>
      <c r="D151" s="163" t="s">
        <v>81</v>
      </c>
      <c r="E151" s="322">
        <f>7224-6</f>
        <v>7218</v>
      </c>
      <c r="F151" s="322">
        <v>7655</v>
      </c>
      <c r="G151" s="343">
        <f t="shared" si="0"/>
        <v>106.05430867276253</v>
      </c>
    </row>
    <row r="152" spans="1:7" ht="12.95" customHeight="1">
      <c r="A152" s="231"/>
      <c r="B152" s="232"/>
      <c r="C152" s="332" t="s">
        <v>341</v>
      </c>
      <c r="D152" s="163"/>
      <c r="E152" s="334">
        <v>2600</v>
      </c>
      <c r="F152" s="334">
        <v>2600</v>
      </c>
      <c r="G152" s="343"/>
    </row>
    <row r="153" spans="1:7" ht="12.95" customHeight="1">
      <c r="A153" s="231"/>
      <c r="B153" s="232"/>
      <c r="C153" s="332" t="s">
        <v>305</v>
      </c>
      <c r="D153" s="163"/>
      <c r="E153" s="334">
        <v>193</v>
      </c>
      <c r="F153" s="334">
        <v>386</v>
      </c>
      <c r="G153" s="343"/>
    </row>
    <row r="154" spans="1:7" ht="12.95" customHeight="1">
      <c r="A154" s="231"/>
      <c r="B154" s="232"/>
      <c r="C154" s="335" t="s">
        <v>354</v>
      </c>
      <c r="D154" s="163"/>
      <c r="E154" s="334">
        <v>106</v>
      </c>
      <c r="F154" s="334">
        <v>114</v>
      </c>
      <c r="G154" s="343"/>
    </row>
    <row r="155" spans="1:7" ht="12.95" customHeight="1">
      <c r="A155" s="231"/>
      <c r="B155" s="232"/>
      <c r="C155" s="335" t="s">
        <v>352</v>
      </c>
      <c r="D155" s="163"/>
      <c r="E155" s="334">
        <v>0</v>
      </c>
      <c r="F155" s="334">
        <v>234</v>
      </c>
      <c r="G155" s="343"/>
    </row>
    <row r="156" spans="1:7" ht="12.95" customHeight="1">
      <c r="A156" s="231"/>
      <c r="B156" s="232" t="s">
        <v>107</v>
      </c>
      <c r="C156" s="224" t="s">
        <v>108</v>
      </c>
      <c r="D156" s="163" t="s">
        <v>81</v>
      </c>
      <c r="E156" s="322">
        <f>8030-518</f>
        <v>7512</v>
      </c>
      <c r="F156" s="322">
        <v>8040</v>
      </c>
      <c r="G156" s="343">
        <f t="shared" si="0"/>
        <v>107.02875399361022</v>
      </c>
    </row>
    <row r="157" spans="1:7" ht="12.95" customHeight="1">
      <c r="A157" s="231"/>
      <c r="B157" s="232"/>
      <c r="C157" s="332" t="s">
        <v>341</v>
      </c>
      <c r="D157" s="163"/>
      <c r="E157" s="334">
        <v>2836</v>
      </c>
      <c r="F157" s="334">
        <v>3236</v>
      </c>
      <c r="G157" s="343"/>
    </row>
    <row r="158" spans="1:7" ht="12.95" customHeight="1">
      <c r="A158" s="231"/>
      <c r="B158" s="232"/>
      <c r="C158" s="332" t="s">
        <v>305</v>
      </c>
      <c r="D158" s="163"/>
      <c r="E158" s="334">
        <v>118</v>
      </c>
      <c r="F158" s="334">
        <v>68</v>
      </c>
      <c r="G158" s="343"/>
    </row>
    <row r="159" spans="1:7" ht="12.95" customHeight="1">
      <c r="A159" s="231"/>
      <c r="B159" s="232"/>
      <c r="C159" s="335" t="s">
        <v>354</v>
      </c>
      <c r="D159" s="163"/>
      <c r="E159" s="334">
        <v>114</v>
      </c>
      <c r="F159" s="334">
        <v>118</v>
      </c>
      <c r="G159" s="343"/>
    </row>
    <row r="160" spans="1:7" ht="12.95" customHeight="1" thickBot="1">
      <c r="A160" s="400"/>
      <c r="B160" s="401"/>
      <c r="C160" s="402" t="s">
        <v>352</v>
      </c>
      <c r="D160" s="403"/>
      <c r="E160" s="404">
        <v>0</v>
      </c>
      <c r="F160" s="404">
        <v>1</v>
      </c>
      <c r="G160" s="353"/>
    </row>
    <row r="161" spans="1:7" ht="12.95" customHeight="1">
      <c r="A161" s="405"/>
      <c r="B161" s="406"/>
      <c r="C161" s="407"/>
      <c r="D161" s="315"/>
      <c r="E161" s="408"/>
      <c r="F161" s="508"/>
      <c r="G161" s="409"/>
    </row>
    <row r="162" spans="1:7" ht="12.95" customHeight="1">
      <c r="A162" s="405"/>
      <c r="B162" s="406"/>
      <c r="C162" s="407"/>
      <c r="D162" s="315"/>
      <c r="E162" s="408"/>
      <c r="F162" s="508"/>
      <c r="G162" s="409"/>
    </row>
    <row r="163" spans="1:7" ht="12.95" customHeight="1">
      <c r="A163" s="405"/>
      <c r="B163" s="406"/>
      <c r="C163" s="407"/>
      <c r="D163" s="315"/>
      <c r="E163" s="408"/>
      <c r="F163" s="508"/>
      <c r="G163" s="409"/>
    </row>
    <row r="164" spans="1:7" ht="12.95" customHeight="1">
      <c r="A164" s="405"/>
      <c r="B164" s="406"/>
      <c r="C164" s="407"/>
      <c r="D164" s="315"/>
      <c r="E164" s="408"/>
      <c r="F164" s="508"/>
      <c r="G164" s="409"/>
    </row>
    <row r="165" spans="1:7" ht="12.95" customHeight="1">
      <c r="A165" s="405"/>
      <c r="B165" s="406"/>
      <c r="C165" s="407"/>
      <c r="D165" s="315"/>
      <c r="E165" s="408"/>
      <c r="F165" s="508"/>
      <c r="G165" s="409"/>
    </row>
    <row r="166" spans="1:7" ht="12.95" customHeight="1">
      <c r="A166" s="405"/>
      <c r="B166" s="406"/>
      <c r="C166" s="407"/>
      <c r="D166" s="315"/>
      <c r="E166" s="408"/>
      <c r="F166" s="508"/>
      <c r="G166" s="409"/>
    </row>
    <row r="167" spans="1:7" ht="12.95" customHeight="1">
      <c r="A167" s="405"/>
      <c r="B167" s="406"/>
      <c r="C167" s="407"/>
      <c r="D167" s="315"/>
      <c r="E167" s="408"/>
      <c r="F167" s="508"/>
      <c r="G167" s="409"/>
    </row>
    <row r="168" spans="1:7" ht="12.95" customHeight="1">
      <c r="A168" s="405"/>
      <c r="B168" s="406"/>
      <c r="C168" s="407"/>
      <c r="D168" s="315"/>
      <c r="E168" s="408"/>
      <c r="F168" s="508"/>
      <c r="G168" s="409"/>
    </row>
    <row r="169" spans="1:7" ht="12.95" customHeight="1">
      <c r="A169" s="405"/>
      <c r="B169" s="406"/>
      <c r="C169" s="407"/>
      <c r="D169" s="315"/>
      <c r="E169" s="408"/>
      <c r="F169" s="508"/>
      <c r="G169" s="409"/>
    </row>
    <row r="170" spans="1:7" ht="12.95" customHeight="1">
      <c r="A170" s="405"/>
      <c r="B170" s="406"/>
      <c r="C170" s="407"/>
      <c r="D170" s="315"/>
      <c r="E170" s="408"/>
      <c r="F170" s="508"/>
      <c r="G170" s="409"/>
    </row>
    <row r="171" spans="1:7" ht="12.95" customHeight="1">
      <c r="A171" s="405"/>
      <c r="B171" s="406"/>
      <c r="C171" s="407"/>
      <c r="D171" s="315"/>
      <c r="E171" s="408"/>
      <c r="F171" s="508"/>
      <c r="G171" s="409"/>
    </row>
    <row r="172" spans="1:7" ht="12.95" customHeight="1">
      <c r="A172" s="405"/>
      <c r="B172" s="406"/>
      <c r="C172" s="407"/>
      <c r="D172" s="315"/>
      <c r="E172" s="408"/>
      <c r="F172" s="508"/>
      <c r="G172" s="409"/>
    </row>
    <row r="173" spans="1:7" ht="12.95" customHeight="1">
      <c r="A173" s="405"/>
      <c r="B173" s="406"/>
      <c r="C173" s="407"/>
      <c r="D173" s="315"/>
      <c r="E173" s="408"/>
      <c r="F173" s="508"/>
      <c r="G173" s="409"/>
    </row>
    <row r="174" spans="1:7" ht="14.25" customHeight="1">
      <c r="A174" s="405"/>
      <c r="B174" s="406"/>
      <c r="C174" s="407"/>
      <c r="D174" s="315"/>
      <c r="E174" s="408"/>
      <c r="F174" s="508"/>
      <c r="G174" s="409"/>
    </row>
    <row r="175" spans="1:7" ht="12.75" customHeight="1">
      <c r="A175" s="405"/>
      <c r="B175" s="406"/>
      <c r="C175" s="407"/>
      <c r="D175" s="315"/>
      <c r="E175" s="408"/>
      <c r="F175" s="508"/>
      <c r="G175" s="409"/>
    </row>
    <row r="176" spans="1:7" ht="12.75" customHeight="1">
      <c r="A176" s="405"/>
      <c r="B176" s="406"/>
      <c r="C176" s="407"/>
      <c r="D176" s="315"/>
      <c r="E176" s="408"/>
      <c r="F176" s="508"/>
      <c r="G176" s="409"/>
    </row>
    <row r="177" spans="1:7" ht="12.75" customHeight="1">
      <c r="A177" s="405"/>
      <c r="B177" s="406"/>
      <c r="C177" s="407"/>
      <c r="D177" s="315"/>
      <c r="E177" s="408"/>
      <c r="F177" s="508"/>
      <c r="G177" s="409"/>
    </row>
    <row r="178" spans="1:7" ht="12.75" customHeight="1">
      <c r="A178" s="405"/>
      <c r="B178" s="406"/>
      <c r="C178" s="407"/>
      <c r="D178" s="315"/>
      <c r="E178" s="408"/>
      <c r="F178" s="508"/>
      <c r="G178" s="409"/>
    </row>
    <row r="179" spans="1:7" ht="12.75" customHeight="1">
      <c r="A179" s="405"/>
      <c r="B179" s="406"/>
      <c r="C179" s="407"/>
      <c r="D179" s="315"/>
      <c r="E179" s="408"/>
      <c r="F179" s="508"/>
      <c r="G179" s="409"/>
    </row>
    <row r="180" spans="1:7" ht="12.75" customHeight="1">
      <c r="A180" s="405"/>
      <c r="B180" s="406"/>
      <c r="C180" s="407"/>
      <c r="D180" s="315"/>
      <c r="E180" s="408"/>
      <c r="F180" s="508"/>
      <c r="G180" s="409"/>
    </row>
    <row r="181" spans="1:7" ht="12.75" customHeight="1" thickBot="1">
      <c r="A181" s="405"/>
      <c r="B181" s="406"/>
      <c r="C181" s="407"/>
      <c r="D181" s="315"/>
      <c r="E181" s="315"/>
      <c r="F181" s="315"/>
      <c r="G181" s="424" t="s">
        <v>385</v>
      </c>
    </row>
    <row r="182" spans="1:7" ht="12.75" customHeight="1">
      <c r="A182" s="32" t="s">
        <v>1</v>
      </c>
      <c r="B182" s="33" t="s">
        <v>2</v>
      </c>
      <c r="C182" s="34" t="s">
        <v>3</v>
      </c>
      <c r="D182" s="35"/>
      <c r="E182" s="81" t="s">
        <v>4</v>
      </c>
      <c r="F182" s="81" t="s">
        <v>266</v>
      </c>
      <c r="G182" s="339" t="s">
        <v>267</v>
      </c>
    </row>
    <row r="183" spans="1:7" ht="12.75" customHeight="1">
      <c r="A183" s="36" t="s">
        <v>5</v>
      </c>
      <c r="B183" s="37" t="s">
        <v>6</v>
      </c>
      <c r="C183" s="38" t="s">
        <v>7</v>
      </c>
      <c r="D183" s="39" t="s">
        <v>8</v>
      </c>
      <c r="E183" s="84" t="s">
        <v>332</v>
      </c>
      <c r="F183" s="84" t="s">
        <v>246</v>
      </c>
      <c r="G183" s="340" t="s">
        <v>346</v>
      </c>
    </row>
    <row r="184" spans="1:7" ht="15" customHeight="1" thickBot="1">
      <c r="A184" s="40" t="s">
        <v>9</v>
      </c>
      <c r="B184" s="41" t="s">
        <v>10</v>
      </c>
      <c r="C184" s="42"/>
      <c r="D184" s="43"/>
      <c r="E184" s="88" t="s">
        <v>271</v>
      </c>
      <c r="F184" s="88" t="s">
        <v>345</v>
      </c>
      <c r="G184" s="341" t="s">
        <v>268</v>
      </c>
    </row>
    <row r="185" spans="1:7">
      <c r="A185" s="410"/>
      <c r="B185" s="411"/>
      <c r="C185" s="412" t="s">
        <v>109</v>
      </c>
      <c r="D185" s="413" t="s">
        <v>81</v>
      </c>
      <c r="E185" s="657">
        <v>1000</v>
      </c>
      <c r="F185" s="657">
        <v>4000</v>
      </c>
      <c r="G185" s="655">
        <f t="shared" si="0"/>
        <v>400</v>
      </c>
    </row>
    <row r="186" spans="1:7">
      <c r="A186" s="237"/>
      <c r="B186" s="271"/>
      <c r="C186" s="272"/>
      <c r="D186" s="233" t="s">
        <v>110</v>
      </c>
      <c r="E186" s="658"/>
      <c r="F186" s="658"/>
      <c r="G186" s="656"/>
    </row>
    <row r="187" spans="1:7">
      <c r="A187" s="270"/>
      <c r="B187" s="266"/>
      <c r="C187" s="274" t="s">
        <v>111</v>
      </c>
      <c r="D187" s="269" t="s">
        <v>112</v>
      </c>
      <c r="E187" s="659">
        <v>1300</v>
      </c>
      <c r="F187" s="659">
        <v>1800</v>
      </c>
      <c r="G187" s="652">
        <f t="shared" si="0"/>
        <v>138.46153846153845</v>
      </c>
    </row>
    <row r="188" spans="1:7">
      <c r="A188" s="273"/>
      <c r="B188" s="267"/>
      <c r="C188" s="275"/>
      <c r="D188" s="233" t="s">
        <v>113</v>
      </c>
      <c r="E188" s="660"/>
      <c r="F188" s="660"/>
      <c r="G188" s="653"/>
    </row>
    <row r="189" spans="1:7">
      <c r="A189" s="259"/>
      <c r="B189" s="266" t="s">
        <v>114</v>
      </c>
      <c r="C189" s="268" t="s">
        <v>253</v>
      </c>
      <c r="D189" s="274" t="s">
        <v>254</v>
      </c>
      <c r="E189" s="475"/>
      <c r="F189" s="475"/>
      <c r="G189" s="652">
        <f>(F190/E190)*100</f>
        <v>100</v>
      </c>
    </row>
    <row r="190" spans="1:7">
      <c r="A190" s="276"/>
      <c r="B190" s="277"/>
      <c r="C190" s="278" t="s">
        <v>255</v>
      </c>
      <c r="D190" s="366" t="s">
        <v>256</v>
      </c>
      <c r="E190" s="537">
        <v>49000</v>
      </c>
      <c r="F190" s="537">
        <v>49000</v>
      </c>
      <c r="G190" s="654"/>
    </row>
    <row r="191" spans="1:7">
      <c r="A191" s="159"/>
      <c r="B191" s="271"/>
      <c r="C191" s="279"/>
      <c r="D191" s="367" t="s">
        <v>257</v>
      </c>
      <c r="E191" s="532"/>
      <c r="F191" s="532"/>
      <c r="G191" s="653"/>
    </row>
    <row r="192" spans="1:7">
      <c r="A192" s="206"/>
      <c r="B192" s="299"/>
      <c r="C192" s="295"/>
      <c r="D192" s="296"/>
      <c r="E192" s="452"/>
      <c r="F192" s="452"/>
      <c r="G192" s="449"/>
    </row>
    <row r="193" spans="1:10">
      <c r="A193" s="447" t="s">
        <v>279</v>
      </c>
      <c r="B193" s="650" t="s">
        <v>329</v>
      </c>
      <c r="C193" s="651"/>
      <c r="D193" s="448"/>
      <c r="E193" s="326">
        <f>SUM(E194:E195)</f>
        <v>1384</v>
      </c>
      <c r="F193" s="326">
        <f>SUM(F194:F195)</f>
        <v>0</v>
      </c>
      <c r="G193" s="449"/>
    </row>
    <row r="194" spans="1:10">
      <c r="A194" s="447"/>
      <c r="B194" s="450"/>
      <c r="C194" s="279" t="s">
        <v>327</v>
      </c>
      <c r="D194" s="451" t="s">
        <v>278</v>
      </c>
      <c r="E194" s="452">
        <v>984</v>
      </c>
      <c r="F194" s="546" t="s">
        <v>355</v>
      </c>
      <c r="G194" s="449"/>
      <c r="H194" s="336"/>
      <c r="I194" s="336"/>
      <c r="J194" s="336"/>
    </row>
    <row r="195" spans="1:10">
      <c r="A195" s="182"/>
      <c r="B195" s="453"/>
      <c r="C195" s="454" t="s">
        <v>328</v>
      </c>
      <c r="D195" s="455" t="s">
        <v>148</v>
      </c>
      <c r="E195" s="452">
        <v>400</v>
      </c>
      <c r="F195" s="546" t="s">
        <v>355</v>
      </c>
      <c r="G195" s="449"/>
      <c r="H195" s="336"/>
      <c r="I195" s="336"/>
      <c r="J195" s="336"/>
    </row>
    <row r="196" spans="1:10">
      <c r="A196" s="419"/>
      <c r="B196" s="420"/>
      <c r="C196" s="421"/>
      <c r="D196" s="422"/>
      <c r="E196" s="423"/>
      <c r="F196" s="423"/>
      <c r="G196" s="389"/>
      <c r="H196" s="336"/>
      <c r="I196" s="336"/>
      <c r="J196" s="336"/>
    </row>
    <row r="197" spans="1:10">
      <c r="A197" s="144" t="s">
        <v>291</v>
      </c>
      <c r="B197" s="145" t="s">
        <v>290</v>
      </c>
      <c r="C197" s="146"/>
      <c r="D197" s="234"/>
      <c r="E197" s="326">
        <f>SUM(E199:E202)</f>
        <v>0</v>
      </c>
      <c r="F197" s="326">
        <f>SUM(F199:F202)</f>
        <v>200</v>
      </c>
      <c r="G197" s="342">
        <v>0</v>
      </c>
    </row>
    <row r="198" spans="1:10">
      <c r="A198" s="144"/>
      <c r="B198" s="145"/>
      <c r="C198" s="148" t="s">
        <v>294</v>
      </c>
      <c r="D198" s="234"/>
      <c r="E198" s="369"/>
      <c r="F198" s="369"/>
      <c r="G198" s="342"/>
    </row>
    <row r="199" spans="1:10" ht="26.25">
      <c r="A199" s="235"/>
      <c r="B199" s="236"/>
      <c r="C199" s="547" t="s">
        <v>356</v>
      </c>
      <c r="D199" s="165" t="s">
        <v>81</v>
      </c>
      <c r="E199" s="369">
        <v>0</v>
      </c>
      <c r="F199" s="369">
        <v>50</v>
      </c>
      <c r="G199" s="343">
        <v>0</v>
      </c>
    </row>
    <row r="200" spans="1:10" ht="26.25">
      <c r="A200" s="235"/>
      <c r="B200" s="236"/>
      <c r="C200" s="547" t="s">
        <v>357</v>
      </c>
      <c r="D200" s="165" t="s">
        <v>81</v>
      </c>
      <c r="E200" s="369">
        <v>0</v>
      </c>
      <c r="F200" s="369">
        <v>50</v>
      </c>
      <c r="G200" s="343">
        <v>0</v>
      </c>
    </row>
    <row r="201" spans="1:10" ht="26.25">
      <c r="A201" s="235"/>
      <c r="B201" s="236"/>
      <c r="C201" s="547" t="s">
        <v>358</v>
      </c>
      <c r="D201" s="162" t="s">
        <v>43</v>
      </c>
      <c r="E201" s="548">
        <v>0</v>
      </c>
      <c r="F201" s="548">
        <v>50</v>
      </c>
      <c r="G201" s="343">
        <v>0</v>
      </c>
    </row>
    <row r="202" spans="1:10" ht="27" thickBot="1">
      <c r="A202" s="235"/>
      <c r="B202" s="236"/>
      <c r="C202" s="547" t="s">
        <v>359</v>
      </c>
      <c r="D202" s="162" t="s">
        <v>43</v>
      </c>
      <c r="E202" s="370">
        <v>0</v>
      </c>
      <c r="F202" s="370">
        <v>50</v>
      </c>
      <c r="G202" s="343">
        <v>0</v>
      </c>
    </row>
    <row r="203" spans="1:10" ht="16.5" thickBot="1">
      <c r="A203" s="396" t="s">
        <v>17</v>
      </c>
      <c r="B203" s="397"/>
      <c r="C203" s="397"/>
      <c r="D203" s="169"/>
      <c r="E203" s="173">
        <f>E7+E197+E193</f>
        <v>171551</v>
      </c>
      <c r="F203" s="173">
        <f>F7+F197+F193</f>
        <v>178616</v>
      </c>
      <c r="G203" s="358">
        <f t="shared" ref="G203" si="1">(F203/E203)*100</f>
        <v>104.11830884110265</v>
      </c>
    </row>
    <row r="204" spans="1:10" ht="15.75">
      <c r="A204" s="202"/>
      <c r="B204" s="202"/>
      <c r="C204" s="202"/>
      <c r="D204" s="203"/>
      <c r="E204" s="204"/>
    </row>
    <row r="205" spans="1:10" ht="15.75">
      <c r="A205" s="291"/>
      <c r="B205" s="291"/>
      <c r="C205" s="291"/>
      <c r="D205" s="44"/>
      <c r="E205" s="103"/>
    </row>
    <row r="206" spans="1:10" ht="15.75">
      <c r="A206" s="291"/>
      <c r="B206" s="291"/>
      <c r="C206" s="291"/>
      <c r="D206" s="44"/>
      <c r="E206" s="103"/>
    </row>
    <row r="207" spans="1:10" ht="15.75">
      <c r="A207" s="291"/>
      <c r="B207" s="291"/>
      <c r="C207" s="291"/>
      <c r="D207" s="44"/>
      <c r="E207" s="103"/>
    </row>
    <row r="208" spans="1:10" ht="15.75">
      <c r="A208" s="291"/>
      <c r="B208" s="291"/>
      <c r="C208" s="291"/>
      <c r="D208" s="44"/>
      <c r="E208" s="103"/>
    </row>
    <row r="209" spans="1:5" ht="15.75">
      <c r="A209" s="291"/>
      <c r="B209" s="291"/>
      <c r="C209" s="291"/>
      <c r="D209" s="44"/>
      <c r="E209" s="103"/>
    </row>
    <row r="210" spans="1:5" ht="15.75">
      <c r="A210" s="291"/>
      <c r="B210" s="291"/>
      <c r="C210" s="291"/>
      <c r="D210" s="44"/>
      <c r="E210" s="103"/>
    </row>
    <row r="211" spans="1:5" ht="15.75">
      <c r="A211" s="291"/>
      <c r="B211" s="291"/>
      <c r="C211" s="291"/>
      <c r="D211" s="44"/>
      <c r="E211" s="103"/>
    </row>
    <row r="212" spans="1:5" ht="15.75">
      <c r="A212" s="291"/>
      <c r="B212" s="291"/>
      <c r="C212" s="291"/>
      <c r="D212" s="44"/>
      <c r="E212" s="103"/>
    </row>
    <row r="213" spans="1:5" ht="15.75">
      <c r="A213" s="291"/>
      <c r="B213" s="291"/>
      <c r="C213" s="291"/>
      <c r="D213" s="44"/>
      <c r="E213" s="103"/>
    </row>
    <row r="214" spans="1:5" ht="15.75">
      <c r="A214" s="291"/>
      <c r="B214" s="291"/>
      <c r="C214" s="291"/>
      <c r="D214" s="44"/>
      <c r="E214" s="103"/>
    </row>
    <row r="215" spans="1:5" ht="15.75">
      <c r="A215" s="291"/>
      <c r="B215" s="291"/>
      <c r="C215" s="291"/>
      <c r="D215" s="44"/>
      <c r="E215" s="103"/>
    </row>
    <row r="216" spans="1:5" ht="15.75">
      <c r="A216" s="291"/>
      <c r="B216" s="291"/>
      <c r="C216" s="291"/>
      <c r="D216" s="44"/>
      <c r="E216" s="103"/>
    </row>
    <row r="217" spans="1:5" ht="15.75">
      <c r="A217" s="291"/>
      <c r="B217" s="291"/>
      <c r="C217" s="291"/>
      <c r="D217" s="44"/>
      <c r="E217" s="103"/>
    </row>
    <row r="218" spans="1:5" ht="15.75">
      <c r="A218" s="291"/>
      <c r="B218" s="291"/>
      <c r="C218" s="291"/>
      <c r="D218" s="44"/>
      <c r="E218" s="103"/>
    </row>
    <row r="219" spans="1:5" ht="15.75">
      <c r="A219" s="291"/>
      <c r="B219" s="291"/>
      <c r="C219" s="291"/>
      <c r="D219" s="44"/>
      <c r="E219" s="103"/>
    </row>
    <row r="220" spans="1:5" ht="15.75">
      <c r="A220" s="291"/>
      <c r="B220" s="291"/>
      <c r="C220" s="291"/>
      <c r="D220" s="44"/>
      <c r="E220" s="103"/>
    </row>
    <row r="221" spans="1:5" ht="15.75">
      <c r="A221" s="291"/>
      <c r="B221" s="291"/>
      <c r="C221" s="291"/>
      <c r="D221" s="44"/>
      <c r="E221" s="103"/>
    </row>
    <row r="222" spans="1:5" ht="15.75">
      <c r="A222" s="291"/>
      <c r="B222" s="291"/>
      <c r="C222" s="291"/>
      <c r="D222" s="44"/>
      <c r="E222" s="103"/>
    </row>
    <row r="223" spans="1:5" ht="15.75">
      <c r="A223" s="291"/>
      <c r="B223" s="291"/>
      <c r="C223" s="291"/>
      <c r="D223" s="44"/>
      <c r="E223" s="103"/>
    </row>
    <row r="224" spans="1:5" ht="15.75">
      <c r="A224" s="291"/>
      <c r="B224" s="291"/>
      <c r="C224" s="291"/>
      <c r="D224" s="44"/>
      <c r="E224" s="103"/>
    </row>
    <row r="225" spans="1:5" ht="15.75">
      <c r="A225" s="291"/>
      <c r="B225" s="291"/>
      <c r="C225" s="291"/>
      <c r="D225" s="44"/>
      <c r="E225" s="103"/>
    </row>
    <row r="226" spans="1:5" ht="15.75">
      <c r="A226" s="291"/>
      <c r="B226" s="291"/>
      <c r="C226" s="291"/>
      <c r="D226" s="44"/>
      <c r="E226" s="103"/>
    </row>
    <row r="227" spans="1:5" ht="15.75">
      <c r="A227" s="291"/>
      <c r="B227" s="291"/>
      <c r="C227" s="291"/>
      <c r="D227" s="44"/>
      <c r="E227" s="103"/>
    </row>
    <row r="228" spans="1:5" ht="15.75">
      <c r="A228" s="291"/>
      <c r="B228" s="291"/>
      <c r="C228" s="291"/>
      <c r="D228" s="44"/>
      <c r="E228" s="103"/>
    </row>
    <row r="229" spans="1:5" ht="15.75">
      <c r="A229" s="291"/>
      <c r="B229" s="291"/>
      <c r="C229" s="291"/>
      <c r="D229" s="44"/>
      <c r="E229" s="103"/>
    </row>
    <row r="230" spans="1:5" ht="15.75">
      <c r="A230" s="291"/>
      <c r="B230" s="291"/>
      <c r="C230" s="291"/>
      <c r="D230" s="44"/>
      <c r="E230" s="103"/>
    </row>
    <row r="231" spans="1:5" ht="15.75">
      <c r="A231" s="291"/>
      <c r="B231" s="291"/>
      <c r="C231" s="291"/>
      <c r="D231" s="44"/>
      <c r="E231" s="103"/>
    </row>
    <row r="232" spans="1:5" ht="15.75">
      <c r="A232" s="291"/>
      <c r="B232" s="291"/>
      <c r="C232" s="291"/>
      <c r="D232" s="44"/>
      <c r="E232" s="103"/>
    </row>
    <row r="233" spans="1:5" ht="15.75">
      <c r="A233" s="291"/>
      <c r="B233" s="291"/>
      <c r="C233" s="291"/>
      <c r="D233" s="44"/>
      <c r="E233" s="103"/>
    </row>
    <row r="234" spans="1:5" ht="15.75">
      <c r="A234" s="291"/>
      <c r="B234" s="291"/>
      <c r="C234" s="291"/>
      <c r="D234" s="44"/>
      <c r="E234" s="103"/>
    </row>
    <row r="235" spans="1:5" ht="15.75">
      <c r="A235" s="291"/>
      <c r="B235" s="291"/>
      <c r="C235" s="291"/>
      <c r="D235" s="44"/>
      <c r="E235" s="103"/>
    </row>
    <row r="236" spans="1:5">
      <c r="E236"/>
    </row>
    <row r="237" spans="1:5">
      <c r="E237"/>
    </row>
    <row r="238" spans="1:5">
      <c r="E238"/>
    </row>
    <row r="239" spans="1:5">
      <c r="E239"/>
    </row>
    <row r="240" spans="1:5">
      <c r="E240"/>
    </row>
    <row r="241" spans="5:5">
      <c r="E241"/>
    </row>
    <row r="242" spans="5:5">
      <c r="E242"/>
    </row>
    <row r="243" spans="5:5">
      <c r="E243"/>
    </row>
    <row r="244" spans="5:5">
      <c r="E244"/>
    </row>
    <row r="245" spans="5:5">
      <c r="E245"/>
    </row>
    <row r="246" spans="5:5">
      <c r="E246"/>
    </row>
    <row r="247" spans="5:5">
      <c r="E247"/>
    </row>
    <row r="248" spans="5:5">
      <c r="E248"/>
    </row>
    <row r="249" spans="5:5">
      <c r="E249"/>
    </row>
    <row r="250" spans="5:5">
      <c r="E250"/>
    </row>
    <row r="251" spans="5:5">
      <c r="E251"/>
    </row>
    <row r="252" spans="5:5">
      <c r="E252"/>
    </row>
    <row r="253" spans="5:5">
      <c r="E253"/>
    </row>
    <row r="254" spans="5:5">
      <c r="E254"/>
    </row>
    <row r="255" spans="5:5">
      <c r="E255"/>
    </row>
    <row r="256" spans="5:5">
      <c r="E256"/>
    </row>
    <row r="257" spans="5:5">
      <c r="E257"/>
    </row>
    <row r="258" spans="5:5">
      <c r="E258"/>
    </row>
    <row r="259" spans="5:5" ht="21.95" customHeight="1">
      <c r="E259"/>
    </row>
    <row r="260" spans="5:5" ht="21.95" customHeight="1">
      <c r="E260"/>
    </row>
    <row r="261" spans="5:5" ht="21.95" customHeight="1">
      <c r="E261"/>
    </row>
    <row r="262" spans="5:5" ht="21.95" customHeight="1">
      <c r="E262"/>
    </row>
    <row r="263" spans="5:5" ht="21.95" customHeight="1">
      <c r="E263"/>
    </row>
    <row r="264" spans="5:5" ht="21.95" customHeight="1">
      <c r="E264"/>
    </row>
    <row r="265" spans="5:5" ht="21.95" customHeight="1">
      <c r="E265"/>
    </row>
    <row r="266" spans="5:5" ht="21.95" customHeight="1">
      <c r="E266"/>
    </row>
    <row r="267" spans="5:5" ht="21.95" customHeight="1">
      <c r="E267"/>
    </row>
    <row r="268" spans="5:5" ht="21.95" customHeight="1">
      <c r="E268"/>
    </row>
    <row r="269" spans="5:5" ht="21.95" customHeight="1">
      <c r="E269"/>
    </row>
    <row r="270" spans="5:5" ht="21.95" customHeight="1">
      <c r="E270"/>
    </row>
    <row r="271" spans="5:5" ht="21.95" customHeight="1">
      <c r="E271"/>
    </row>
    <row r="272" spans="5:5" ht="21.95" customHeight="1">
      <c r="E272"/>
    </row>
    <row r="273" spans="5:5" ht="21.95" customHeight="1">
      <c r="E273"/>
    </row>
    <row r="274" spans="5:5" ht="21.95" customHeight="1">
      <c r="E274"/>
    </row>
    <row r="275" spans="5:5" ht="21.95" customHeight="1">
      <c r="E275"/>
    </row>
    <row r="276" spans="5:5" ht="21.95" customHeight="1">
      <c r="E276"/>
    </row>
    <row r="277" spans="5:5" ht="21.95" customHeight="1">
      <c r="E277"/>
    </row>
    <row r="278" spans="5:5" ht="21.95" customHeight="1">
      <c r="E278"/>
    </row>
    <row r="279" spans="5:5" ht="21.95" customHeight="1">
      <c r="E279"/>
    </row>
    <row r="280" spans="5:5" ht="21.95" customHeight="1">
      <c r="E280"/>
    </row>
    <row r="281" spans="5:5" ht="21.95" customHeight="1">
      <c r="E281"/>
    </row>
    <row r="282" spans="5:5" ht="21.95" customHeight="1">
      <c r="E282"/>
    </row>
    <row r="283" spans="5:5" ht="21.95" customHeight="1">
      <c r="E283"/>
    </row>
    <row r="284" spans="5:5" ht="21.95" customHeight="1">
      <c r="E284"/>
    </row>
    <row r="285" spans="5:5" ht="21.95" customHeight="1">
      <c r="E285"/>
    </row>
    <row r="286" spans="5:5" ht="27" customHeight="1">
      <c r="E286"/>
    </row>
    <row r="287" spans="5:5" ht="15" customHeight="1">
      <c r="E287"/>
    </row>
    <row r="288" spans="5:5" ht="15" customHeight="1">
      <c r="E288"/>
    </row>
    <row r="289" spans="5:5" ht="15" customHeight="1">
      <c r="E289"/>
    </row>
    <row r="290" spans="5:5">
      <c r="E290"/>
    </row>
    <row r="291" spans="5:5">
      <c r="E291"/>
    </row>
    <row r="292" spans="5:5">
      <c r="E292"/>
    </row>
    <row r="293" spans="5:5">
      <c r="E293"/>
    </row>
    <row r="294" spans="5:5">
      <c r="E294"/>
    </row>
    <row r="295" spans="5:5">
      <c r="E295"/>
    </row>
    <row r="296" spans="5:5">
      <c r="E296"/>
    </row>
    <row r="297" spans="5:5">
      <c r="E297"/>
    </row>
    <row r="298" spans="5:5">
      <c r="E298"/>
    </row>
    <row r="299" spans="5:5">
      <c r="E299"/>
    </row>
    <row r="300" spans="5:5">
      <c r="E300"/>
    </row>
    <row r="301" spans="5:5">
      <c r="E301"/>
    </row>
  </sheetData>
  <mergeCells count="8">
    <mergeCell ref="B193:C193"/>
    <mergeCell ref="G187:G188"/>
    <mergeCell ref="G189:G191"/>
    <mergeCell ref="G185:G186"/>
    <mergeCell ref="E185:E186"/>
    <mergeCell ref="F185:F186"/>
    <mergeCell ref="E187:E188"/>
    <mergeCell ref="F187:F188"/>
  </mergeCells>
  <pageMargins left="1.72" right="0" top="0.19685039370078741" bottom="0" header="0" footer="0"/>
  <pageSetup paperSize="9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104"/>
  <sheetViews>
    <sheetView topLeftCell="A13" workbookViewId="0">
      <selection activeCell="G4" sqref="G4"/>
    </sheetView>
  </sheetViews>
  <sheetFormatPr defaultRowHeight="15"/>
  <cols>
    <col min="1" max="2" width="12.7109375" customWidth="1"/>
    <col min="3" max="3" width="44.140625" customWidth="1"/>
    <col min="4" max="4" width="51.28515625" customWidth="1"/>
    <col min="5" max="7" width="14.7109375" customWidth="1"/>
  </cols>
  <sheetData>
    <row r="2" spans="1:7" ht="18">
      <c r="A2" s="1" t="s">
        <v>115</v>
      </c>
      <c r="C2" s="2"/>
      <c r="D2" s="1"/>
    </row>
    <row r="3" spans="1:7" ht="15.75" thickBot="1">
      <c r="E3" s="3"/>
      <c r="G3" s="399" t="s">
        <v>386</v>
      </c>
    </row>
    <row r="4" spans="1:7" ht="15" customHeight="1">
      <c r="A4" s="434" t="s">
        <v>1</v>
      </c>
      <c r="B4" s="47" t="s">
        <v>2</v>
      </c>
      <c r="C4" s="431" t="s">
        <v>3</v>
      </c>
      <c r="D4" s="47"/>
      <c r="E4" s="81" t="s">
        <v>4</v>
      </c>
      <c r="F4" s="81" t="s">
        <v>266</v>
      </c>
      <c r="G4" s="339" t="s">
        <v>267</v>
      </c>
    </row>
    <row r="5" spans="1:7" ht="15" customHeight="1">
      <c r="A5" s="435" t="s">
        <v>5</v>
      </c>
      <c r="B5" s="437" t="s">
        <v>6</v>
      </c>
      <c r="C5" s="432" t="s">
        <v>7</v>
      </c>
      <c r="D5" s="49" t="s">
        <v>8</v>
      </c>
      <c r="E5" s="84" t="s">
        <v>332</v>
      </c>
      <c r="F5" s="84" t="s">
        <v>246</v>
      </c>
      <c r="G5" s="340" t="s">
        <v>346</v>
      </c>
    </row>
    <row r="6" spans="1:7" ht="15" customHeight="1" thickBot="1">
      <c r="A6" s="436" t="s">
        <v>9</v>
      </c>
      <c r="B6" s="438" t="s">
        <v>10</v>
      </c>
      <c r="C6" s="433"/>
      <c r="D6" s="51"/>
      <c r="E6" s="88" t="s">
        <v>271</v>
      </c>
      <c r="F6" s="88" t="s">
        <v>345</v>
      </c>
      <c r="G6" s="341" t="s">
        <v>268</v>
      </c>
    </row>
    <row r="7" spans="1:7" ht="15.75">
      <c r="A7" s="156" t="s">
        <v>11</v>
      </c>
      <c r="B7" s="371"/>
      <c r="C7" s="52"/>
      <c r="D7" s="53"/>
      <c r="E7" s="8"/>
      <c r="F7" s="373"/>
      <c r="G7" s="352"/>
    </row>
    <row r="8" spans="1:7">
      <c r="A8" s="259" t="s">
        <v>292</v>
      </c>
      <c r="B8" s="395" t="s">
        <v>180</v>
      </c>
      <c r="C8" s="146"/>
      <c r="D8" s="147"/>
      <c r="E8" s="154">
        <f>E10</f>
        <v>250</v>
      </c>
      <c r="F8" s="154">
        <f>F10</f>
        <v>0</v>
      </c>
      <c r="G8" s="342">
        <f>(F8/E8)*100</f>
        <v>0</v>
      </c>
    </row>
    <row r="9" spans="1:7">
      <c r="A9" s="259"/>
      <c r="B9" s="395"/>
      <c r="C9" s="148" t="s">
        <v>293</v>
      </c>
      <c r="D9" s="149"/>
      <c r="E9" s="154"/>
      <c r="F9" s="329"/>
      <c r="G9" s="342"/>
    </row>
    <row r="10" spans="1:7">
      <c r="A10" s="171"/>
      <c r="B10" s="425"/>
      <c r="C10" s="158" t="s">
        <v>117</v>
      </c>
      <c r="D10" s="150" t="s">
        <v>118</v>
      </c>
      <c r="E10" s="155">
        <v>250</v>
      </c>
      <c r="F10" s="329">
        <v>0</v>
      </c>
      <c r="G10" s="343">
        <f t="shared" ref="G10:G14" si="0">(F10/E10)*100</f>
        <v>0</v>
      </c>
    </row>
    <row r="11" spans="1:7" ht="15.75">
      <c r="A11" s="427"/>
      <c r="B11" s="66"/>
      <c r="C11" s="52"/>
      <c r="D11" s="157"/>
      <c r="E11" s="8"/>
      <c r="F11" s="329"/>
      <c r="G11" s="342"/>
    </row>
    <row r="12" spans="1:7">
      <c r="A12" s="174" t="s">
        <v>237</v>
      </c>
      <c r="B12" s="661" t="s">
        <v>238</v>
      </c>
      <c r="C12" s="662"/>
      <c r="D12" s="139"/>
      <c r="E12" s="154">
        <f>E13+E16+E25+E29+E31+E33+E40</f>
        <v>86228</v>
      </c>
      <c r="F12" s="154">
        <f>F13+F16+F21+F25+F29+F31+F33+F40</f>
        <v>78658</v>
      </c>
      <c r="G12" s="342">
        <f t="shared" si="0"/>
        <v>91.220949111657461</v>
      </c>
    </row>
    <row r="13" spans="1:7">
      <c r="A13" s="372"/>
      <c r="B13" s="426"/>
      <c r="C13" s="140" t="s">
        <v>360</v>
      </c>
      <c r="D13" s="549" t="s">
        <v>116</v>
      </c>
      <c r="E13" s="329">
        <v>50</v>
      </c>
      <c r="F13" s="329">
        <f>F14+F15</f>
        <v>100</v>
      </c>
      <c r="G13" s="343">
        <f t="shared" si="0"/>
        <v>200</v>
      </c>
    </row>
    <row r="14" spans="1:7">
      <c r="A14" s="372"/>
      <c r="B14" s="426"/>
      <c r="C14" s="142"/>
      <c r="D14" s="550" t="s">
        <v>124</v>
      </c>
      <c r="E14" s="554">
        <v>50</v>
      </c>
      <c r="F14" s="554">
        <v>0</v>
      </c>
      <c r="G14" s="392">
        <f t="shared" si="0"/>
        <v>0</v>
      </c>
    </row>
    <row r="15" spans="1:7">
      <c r="A15" s="372"/>
      <c r="B15" s="426"/>
      <c r="C15" s="142"/>
      <c r="D15" s="551" t="s">
        <v>110</v>
      </c>
      <c r="E15" s="554">
        <v>0</v>
      </c>
      <c r="F15" s="554">
        <v>100</v>
      </c>
      <c r="G15" s="392">
        <v>0</v>
      </c>
    </row>
    <row r="16" spans="1:7">
      <c r="A16" s="131"/>
      <c r="B16" s="108" t="s">
        <v>364</v>
      </c>
      <c r="C16" s="105" t="s">
        <v>362</v>
      </c>
      <c r="D16" s="552" t="s">
        <v>119</v>
      </c>
      <c r="E16" s="519">
        <v>150</v>
      </c>
      <c r="F16" s="519">
        <f>F17+F18+F19+F20</f>
        <v>250</v>
      </c>
      <c r="G16" s="343">
        <f t="shared" ref="G16:G42" si="1">(F16/E16)*100</f>
        <v>166.66666666666669</v>
      </c>
    </row>
    <row r="17" spans="1:7">
      <c r="A17" s="131"/>
      <c r="B17" s="108"/>
      <c r="C17" s="105"/>
      <c r="D17" s="553" t="s">
        <v>130</v>
      </c>
      <c r="E17" s="440">
        <v>120</v>
      </c>
      <c r="F17" s="440">
        <v>120</v>
      </c>
      <c r="G17" s="392">
        <f t="shared" si="1"/>
        <v>100</v>
      </c>
    </row>
    <row r="18" spans="1:7">
      <c r="A18" s="131"/>
      <c r="B18" s="108"/>
      <c r="C18" s="105"/>
      <c r="D18" s="553" t="s">
        <v>126</v>
      </c>
      <c r="E18" s="440">
        <v>30</v>
      </c>
      <c r="F18" s="440">
        <v>30</v>
      </c>
      <c r="G18" s="392">
        <f t="shared" si="1"/>
        <v>100</v>
      </c>
    </row>
    <row r="19" spans="1:7">
      <c r="A19" s="131"/>
      <c r="B19" s="108"/>
      <c r="C19" s="105"/>
      <c r="D19" s="554" t="s">
        <v>110</v>
      </c>
      <c r="E19" s="440">
        <v>0</v>
      </c>
      <c r="F19" s="440">
        <v>90</v>
      </c>
      <c r="G19" s="392">
        <v>0</v>
      </c>
    </row>
    <row r="20" spans="1:7">
      <c r="A20" s="131"/>
      <c r="B20" s="108"/>
      <c r="C20" s="105"/>
      <c r="D20" s="554" t="s">
        <v>361</v>
      </c>
      <c r="E20" s="440">
        <v>0</v>
      </c>
      <c r="F20" s="440">
        <v>10</v>
      </c>
      <c r="G20" s="392">
        <v>0</v>
      </c>
    </row>
    <row r="21" spans="1:7">
      <c r="A21" s="131"/>
      <c r="B21" s="108" t="s">
        <v>365</v>
      </c>
      <c r="C21" s="105" t="s">
        <v>363</v>
      </c>
      <c r="D21" s="555" t="s">
        <v>119</v>
      </c>
      <c r="E21" s="519">
        <v>0</v>
      </c>
      <c r="F21" s="519">
        <f>F22+F23+F24</f>
        <v>200</v>
      </c>
      <c r="G21" s="392">
        <v>0</v>
      </c>
    </row>
    <row r="22" spans="1:7">
      <c r="A22" s="131"/>
      <c r="B22" s="108"/>
      <c r="C22" s="105"/>
      <c r="D22" s="556" t="s">
        <v>130</v>
      </c>
      <c r="E22" s="440">
        <v>0</v>
      </c>
      <c r="F22" s="440">
        <v>40</v>
      </c>
      <c r="G22" s="392">
        <v>0</v>
      </c>
    </row>
    <row r="23" spans="1:7">
      <c r="A23" s="131"/>
      <c r="B23" s="108"/>
      <c r="C23" s="105"/>
      <c r="D23" s="554" t="s">
        <v>110</v>
      </c>
      <c r="E23" s="440">
        <v>0</v>
      </c>
      <c r="F23" s="440">
        <v>150</v>
      </c>
      <c r="G23" s="392">
        <v>0</v>
      </c>
    </row>
    <row r="24" spans="1:7">
      <c r="A24" s="131"/>
      <c r="B24" s="108"/>
      <c r="C24" s="105"/>
      <c r="D24" s="554" t="s">
        <v>361</v>
      </c>
      <c r="E24" s="440">
        <v>0</v>
      </c>
      <c r="F24" s="440">
        <v>10</v>
      </c>
      <c r="G24" s="392">
        <v>0</v>
      </c>
    </row>
    <row r="25" spans="1:7">
      <c r="A25" s="131"/>
      <c r="B25" s="108"/>
      <c r="C25" s="105" t="s">
        <v>120</v>
      </c>
      <c r="D25" s="393" t="s">
        <v>121</v>
      </c>
      <c r="E25" s="457">
        <f>SUM(E26:E28)</f>
        <v>375</v>
      </c>
      <c r="F25" s="457">
        <f>SUM(F26:F28)</f>
        <v>375</v>
      </c>
      <c r="G25" s="343">
        <f t="shared" si="1"/>
        <v>100</v>
      </c>
    </row>
    <row r="26" spans="1:7">
      <c r="A26" s="131"/>
      <c r="B26" s="108"/>
      <c r="C26" s="105"/>
      <c r="D26" s="554" t="s">
        <v>125</v>
      </c>
      <c r="E26" s="456">
        <v>25</v>
      </c>
      <c r="F26" s="456">
        <v>25</v>
      </c>
      <c r="G26" s="486">
        <f t="shared" si="1"/>
        <v>100</v>
      </c>
    </row>
    <row r="27" spans="1:7">
      <c r="A27" s="131"/>
      <c r="B27" s="108"/>
      <c r="C27" s="105"/>
      <c r="D27" s="554" t="s">
        <v>126</v>
      </c>
      <c r="E27" s="456">
        <v>300</v>
      </c>
      <c r="F27" s="456">
        <v>50</v>
      </c>
      <c r="G27" s="486">
        <f t="shared" si="1"/>
        <v>16.666666666666664</v>
      </c>
    </row>
    <row r="28" spans="1:7">
      <c r="A28" s="131"/>
      <c r="B28" s="108"/>
      <c r="C28" s="106"/>
      <c r="D28" s="554" t="s">
        <v>110</v>
      </c>
      <c r="E28" s="456">
        <v>50</v>
      </c>
      <c r="F28" s="456">
        <v>300</v>
      </c>
      <c r="G28" s="486">
        <f t="shared" si="1"/>
        <v>600</v>
      </c>
    </row>
    <row r="29" spans="1:7">
      <c r="A29" s="131"/>
      <c r="B29" s="108"/>
      <c r="C29" s="561" t="s">
        <v>128</v>
      </c>
      <c r="D29" s="557" t="s">
        <v>127</v>
      </c>
      <c r="E29" s="457">
        <f t="shared" ref="E29:F29" si="2">E30</f>
        <v>8</v>
      </c>
      <c r="F29" s="457">
        <f t="shared" si="2"/>
        <v>8</v>
      </c>
      <c r="G29" s="449">
        <f t="shared" si="1"/>
        <v>100</v>
      </c>
    </row>
    <row r="30" spans="1:7">
      <c r="A30" s="131"/>
      <c r="B30" s="108"/>
      <c r="C30" s="105" t="s">
        <v>333</v>
      </c>
      <c r="D30" s="550" t="s">
        <v>129</v>
      </c>
      <c r="E30" s="374">
        <v>8</v>
      </c>
      <c r="F30" s="374">
        <v>8</v>
      </c>
      <c r="G30" s="392">
        <f t="shared" si="1"/>
        <v>100</v>
      </c>
    </row>
    <row r="31" spans="1:7">
      <c r="A31" s="131"/>
      <c r="B31" s="109">
        <v>501</v>
      </c>
      <c r="C31" s="105" t="s">
        <v>132</v>
      </c>
      <c r="D31" s="557" t="s">
        <v>131</v>
      </c>
      <c r="E31" s="457">
        <f t="shared" ref="E31:F31" si="3">E32</f>
        <v>17040</v>
      </c>
      <c r="F31" s="457">
        <f t="shared" si="3"/>
        <v>17040</v>
      </c>
      <c r="G31" s="343">
        <f t="shared" si="1"/>
        <v>100</v>
      </c>
    </row>
    <row r="32" spans="1:7">
      <c r="A32" s="131"/>
      <c r="B32" s="109"/>
      <c r="C32" s="105" t="s">
        <v>134</v>
      </c>
      <c r="D32" s="558" t="s">
        <v>133</v>
      </c>
      <c r="E32" s="520">
        <v>17040</v>
      </c>
      <c r="F32" s="520">
        <v>17040</v>
      </c>
      <c r="G32" s="392">
        <f t="shared" si="1"/>
        <v>100</v>
      </c>
    </row>
    <row r="33" spans="1:7" ht="39">
      <c r="A33" s="131"/>
      <c r="B33" s="113" t="s">
        <v>135</v>
      </c>
      <c r="C33" s="565" t="s">
        <v>367</v>
      </c>
      <c r="D33" s="560" t="s">
        <v>366</v>
      </c>
      <c r="E33" s="457">
        <f>SUM(E34:E37)</f>
        <v>68125</v>
      </c>
      <c r="F33" s="457">
        <f>SUM(F34:F39)</f>
        <v>60205</v>
      </c>
      <c r="G33" s="343">
        <f t="shared" si="1"/>
        <v>88.374311926605515</v>
      </c>
    </row>
    <row r="34" spans="1:7">
      <c r="A34" s="131"/>
      <c r="B34" s="109"/>
      <c r="C34" s="105"/>
      <c r="D34" s="554" t="s">
        <v>133</v>
      </c>
      <c r="E34" s="439">
        <v>55705</v>
      </c>
      <c r="F34" s="439">
        <v>55705</v>
      </c>
      <c r="G34" s="392">
        <f t="shared" si="1"/>
        <v>100</v>
      </c>
    </row>
    <row r="35" spans="1:7">
      <c r="A35" s="131"/>
      <c r="B35" s="109"/>
      <c r="C35" s="105"/>
      <c r="D35" s="554" t="s">
        <v>240</v>
      </c>
      <c r="E35" s="439">
        <v>11800</v>
      </c>
      <c r="F35" s="439">
        <v>0</v>
      </c>
      <c r="G35" s="392">
        <f t="shared" si="1"/>
        <v>0</v>
      </c>
    </row>
    <row r="36" spans="1:7">
      <c r="A36" s="131"/>
      <c r="B36" s="109"/>
      <c r="C36" s="105"/>
      <c r="D36" s="556" t="s">
        <v>130</v>
      </c>
      <c r="E36" s="439">
        <v>220</v>
      </c>
      <c r="F36" s="439">
        <v>0</v>
      </c>
      <c r="G36" s="392">
        <v>0</v>
      </c>
    </row>
    <row r="37" spans="1:7">
      <c r="A37" s="131"/>
      <c r="B37" s="109"/>
      <c r="C37" s="562"/>
      <c r="D37" s="559" t="s">
        <v>239</v>
      </c>
      <c r="E37" s="521">
        <v>400</v>
      </c>
      <c r="F37" s="521">
        <v>500</v>
      </c>
      <c r="G37" s="522">
        <f t="shared" si="1"/>
        <v>125</v>
      </c>
    </row>
    <row r="38" spans="1:7">
      <c r="A38" s="131"/>
      <c r="B38" s="109"/>
      <c r="C38" s="112"/>
      <c r="D38" s="554" t="s">
        <v>110</v>
      </c>
      <c r="E38" s="521">
        <v>0</v>
      </c>
      <c r="F38" s="521">
        <v>2300</v>
      </c>
      <c r="G38" s="522">
        <v>0</v>
      </c>
    </row>
    <row r="39" spans="1:7">
      <c r="A39" s="131"/>
      <c r="B39" s="109"/>
      <c r="C39" s="112"/>
      <c r="D39" s="563" t="s">
        <v>169</v>
      </c>
      <c r="E39" s="521">
        <v>0</v>
      </c>
      <c r="F39" s="521">
        <v>1700</v>
      </c>
      <c r="G39" s="522">
        <v>0</v>
      </c>
    </row>
    <row r="40" spans="1:7">
      <c r="A40" s="131"/>
      <c r="B40" s="109"/>
      <c r="C40" s="112"/>
      <c r="D40" s="564" t="s">
        <v>136</v>
      </c>
      <c r="E40" s="457">
        <f>E41</f>
        <v>480</v>
      </c>
      <c r="F40" s="457">
        <f>F41</f>
        <v>480</v>
      </c>
      <c r="G40" s="343">
        <f t="shared" si="1"/>
        <v>100</v>
      </c>
    </row>
    <row r="41" spans="1:7" ht="15.75" thickBot="1">
      <c r="A41" s="131"/>
      <c r="B41" s="109"/>
      <c r="C41" s="107"/>
      <c r="D41" s="500" t="s">
        <v>110</v>
      </c>
      <c r="E41" s="374">
        <v>480</v>
      </c>
      <c r="F41" s="374">
        <v>480</v>
      </c>
      <c r="G41" s="392">
        <f t="shared" si="1"/>
        <v>100</v>
      </c>
    </row>
    <row r="42" spans="1:7" ht="16.5" thickBot="1">
      <c r="A42" s="663" t="s">
        <v>17</v>
      </c>
      <c r="B42" s="664"/>
      <c r="C42" s="665"/>
      <c r="D42" s="55"/>
      <c r="E42" s="137">
        <f>E12+E8</f>
        <v>86478</v>
      </c>
      <c r="F42" s="137">
        <f>F12+F8</f>
        <v>78658</v>
      </c>
      <c r="G42" s="358">
        <f t="shared" si="1"/>
        <v>90.957237678947251</v>
      </c>
    </row>
    <row r="99" ht="15" customHeight="1"/>
    <row r="100" ht="15" customHeight="1"/>
    <row r="102" ht="15" customHeight="1"/>
    <row r="103" ht="15" customHeight="1"/>
    <row r="104" ht="15" customHeight="1"/>
  </sheetData>
  <mergeCells count="2">
    <mergeCell ref="B12:C12"/>
    <mergeCell ref="A42:C42"/>
  </mergeCells>
  <pageMargins left="0.31496062992125984" right="0" top="0.39370078740157483" bottom="0.19685039370078741" header="0" footer="0"/>
  <pageSetup paperSize="9" scale="8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7"/>
  <sheetViews>
    <sheetView tabSelected="1" topLeftCell="A4" workbookViewId="0">
      <selection activeCell="F34" sqref="F34"/>
    </sheetView>
  </sheetViews>
  <sheetFormatPr defaultRowHeight="15"/>
  <cols>
    <col min="1" max="2" width="12.7109375" customWidth="1"/>
    <col min="3" max="3" width="55" customWidth="1"/>
    <col min="4" max="4" width="46.42578125" customWidth="1"/>
    <col min="5" max="7" width="14.7109375" customWidth="1"/>
  </cols>
  <sheetData>
    <row r="1" spans="1:7" ht="18">
      <c r="A1" s="57" t="s">
        <v>137</v>
      </c>
      <c r="B1" s="17"/>
      <c r="C1" s="58"/>
      <c r="D1" s="17"/>
      <c r="E1" s="17"/>
    </row>
    <row r="2" spans="1:7" ht="16.5" thickBot="1">
      <c r="A2" s="17"/>
      <c r="B2" s="57"/>
      <c r="C2" s="57"/>
      <c r="D2" s="17"/>
      <c r="E2" s="59"/>
      <c r="G2" s="399" t="s">
        <v>387</v>
      </c>
    </row>
    <row r="3" spans="1:7">
      <c r="A3" s="32" t="s">
        <v>1</v>
      </c>
      <c r="B3" s="34" t="s">
        <v>2</v>
      </c>
      <c r="C3" s="33" t="s">
        <v>3</v>
      </c>
      <c r="D3" s="35"/>
      <c r="E3" s="81" t="s">
        <v>4</v>
      </c>
      <c r="F3" s="81" t="s">
        <v>266</v>
      </c>
      <c r="G3" s="339" t="s">
        <v>267</v>
      </c>
    </row>
    <row r="4" spans="1:7">
      <c r="A4" s="36" t="s">
        <v>5</v>
      </c>
      <c r="B4" s="38" t="s">
        <v>6</v>
      </c>
      <c r="C4" s="37" t="s">
        <v>7</v>
      </c>
      <c r="D4" s="39" t="s">
        <v>8</v>
      </c>
      <c r="E4" s="84" t="s">
        <v>332</v>
      </c>
      <c r="F4" s="84" t="s">
        <v>246</v>
      </c>
      <c r="G4" s="340" t="s">
        <v>346</v>
      </c>
    </row>
    <row r="5" spans="1:7" ht="15.75" thickBot="1">
      <c r="A5" s="60" t="s">
        <v>9</v>
      </c>
      <c r="B5" s="42" t="s">
        <v>10</v>
      </c>
      <c r="C5" s="45"/>
      <c r="D5" s="43"/>
      <c r="E5" s="88" t="s">
        <v>271</v>
      </c>
      <c r="F5" s="88" t="s">
        <v>345</v>
      </c>
      <c r="G5" s="341" t="s">
        <v>268</v>
      </c>
    </row>
    <row r="6" spans="1:7" ht="15.75">
      <c r="A6" s="221" t="s">
        <v>11</v>
      </c>
      <c r="B6" s="220"/>
      <c r="C6" s="220"/>
      <c r="D6" s="220"/>
      <c r="E6" s="220"/>
      <c r="F6" s="441"/>
      <c r="G6" s="330"/>
    </row>
    <row r="7" spans="1:7">
      <c r="A7" s="309" t="s">
        <v>286</v>
      </c>
      <c r="B7" s="680" t="s">
        <v>180</v>
      </c>
      <c r="C7" s="681"/>
      <c r="D7" s="220"/>
      <c r="E7" s="442">
        <f>SUM(E8:E12)</f>
        <v>1500</v>
      </c>
      <c r="F7" s="442">
        <f>SUM(F8:F12)</f>
        <v>1190</v>
      </c>
      <c r="G7" s="342">
        <f>F7/E7*100</f>
        <v>79.333333333333329</v>
      </c>
    </row>
    <row r="8" spans="1:7" ht="15.75">
      <c r="A8" s="221"/>
      <c r="B8" s="220"/>
      <c r="C8" s="220" t="s">
        <v>276</v>
      </c>
      <c r="D8" s="168" t="s">
        <v>152</v>
      </c>
      <c r="E8" s="443">
        <v>200</v>
      </c>
      <c r="F8" s="443">
        <v>100</v>
      </c>
      <c r="G8" s="343">
        <f t="shared" ref="G8:G10" si="0">F8/E8*100</f>
        <v>50</v>
      </c>
    </row>
    <row r="9" spans="1:7" ht="15.75">
      <c r="A9" s="221"/>
      <c r="B9" s="220"/>
      <c r="C9" s="220" t="s">
        <v>287</v>
      </c>
      <c r="D9" s="168" t="s">
        <v>152</v>
      </c>
      <c r="E9" s="444">
        <v>500</v>
      </c>
      <c r="F9" s="444">
        <v>300</v>
      </c>
      <c r="G9" s="343">
        <f t="shared" si="0"/>
        <v>60</v>
      </c>
    </row>
    <row r="10" spans="1:7" ht="15.75">
      <c r="A10" s="221"/>
      <c r="B10" s="220"/>
      <c r="C10" s="307" t="s">
        <v>281</v>
      </c>
      <c r="D10" s="162" t="s">
        <v>152</v>
      </c>
      <c r="E10" s="444">
        <f>500+300</f>
        <v>800</v>
      </c>
      <c r="F10" s="444">
        <v>300</v>
      </c>
      <c r="G10" s="343">
        <f t="shared" si="0"/>
        <v>37.5</v>
      </c>
    </row>
    <row r="11" spans="1:7" ht="15.75">
      <c r="A11" s="221"/>
      <c r="B11" s="220"/>
      <c r="C11" s="307" t="s">
        <v>368</v>
      </c>
      <c r="D11" s="162" t="s">
        <v>152</v>
      </c>
      <c r="E11" s="444">
        <v>0</v>
      </c>
      <c r="F11" s="444">
        <v>400</v>
      </c>
      <c r="G11" s="343">
        <v>0</v>
      </c>
    </row>
    <row r="12" spans="1:7" ht="15.75">
      <c r="A12" s="221"/>
      <c r="B12" s="220"/>
      <c r="C12" s="307" t="s">
        <v>369</v>
      </c>
      <c r="D12" s="162" t="s">
        <v>152</v>
      </c>
      <c r="E12" s="444">
        <v>0</v>
      </c>
      <c r="F12" s="444">
        <v>90</v>
      </c>
      <c r="G12" s="343">
        <v>0</v>
      </c>
    </row>
    <row r="13" spans="1:7" ht="15.75">
      <c r="A13" s="221"/>
      <c r="B13" s="220"/>
      <c r="C13" s="307"/>
      <c r="D13" s="220"/>
      <c r="E13" s="445"/>
      <c r="F13" s="445"/>
      <c r="G13" s="343"/>
    </row>
    <row r="14" spans="1:7">
      <c r="A14" s="182" t="s">
        <v>138</v>
      </c>
      <c r="B14" s="213" t="s">
        <v>329</v>
      </c>
      <c r="C14" s="213"/>
      <c r="D14" s="200"/>
      <c r="E14" s="205">
        <f>SUM(E15:E29)</f>
        <v>17260</v>
      </c>
      <c r="F14" s="205">
        <f>SUM(F15:F29)</f>
        <v>17781</v>
      </c>
      <c r="G14" s="342">
        <f t="shared" ref="G14:G36" si="1">(F14/E14)*100</f>
        <v>103.01853997682502</v>
      </c>
    </row>
    <row r="15" spans="1:7">
      <c r="A15" s="182"/>
      <c r="B15" s="218">
        <v>611</v>
      </c>
      <c r="C15" s="177" t="s">
        <v>139</v>
      </c>
      <c r="D15" s="162" t="s">
        <v>140</v>
      </c>
      <c r="E15" s="281">
        <v>1900</v>
      </c>
      <c r="F15" s="281">
        <v>1900</v>
      </c>
      <c r="G15" s="343">
        <f t="shared" si="1"/>
        <v>100</v>
      </c>
    </row>
    <row r="16" spans="1:7">
      <c r="A16" s="182"/>
      <c r="B16" s="212" t="s">
        <v>141</v>
      </c>
      <c r="C16" s="177" t="s">
        <v>324</v>
      </c>
      <c r="D16" s="211" t="s">
        <v>142</v>
      </c>
      <c r="E16" s="280">
        <v>1900</v>
      </c>
      <c r="F16" s="280">
        <v>1900</v>
      </c>
      <c r="G16" s="343">
        <f t="shared" si="1"/>
        <v>100</v>
      </c>
    </row>
    <row r="17" spans="1:7">
      <c r="A17" s="164"/>
      <c r="B17" s="212" t="s">
        <v>143</v>
      </c>
      <c r="C17" s="177" t="s">
        <v>144</v>
      </c>
      <c r="D17" s="211" t="s">
        <v>145</v>
      </c>
      <c r="E17" s="280">
        <v>2600</v>
      </c>
      <c r="F17" s="280">
        <v>3400</v>
      </c>
      <c r="G17" s="343">
        <f t="shared" si="1"/>
        <v>130.76923076923077</v>
      </c>
    </row>
    <row r="18" spans="1:7" ht="15" customHeight="1">
      <c r="A18" s="164"/>
      <c r="B18" s="212" t="s">
        <v>146</v>
      </c>
      <c r="C18" s="162" t="s">
        <v>147</v>
      </c>
      <c r="D18" s="177" t="s">
        <v>148</v>
      </c>
      <c r="E18" s="280">
        <v>648</v>
      </c>
      <c r="F18" s="280">
        <v>400</v>
      </c>
      <c r="G18" s="343">
        <f t="shared" si="1"/>
        <v>61.728395061728392</v>
      </c>
    </row>
    <row r="19" spans="1:7">
      <c r="A19" s="164"/>
      <c r="B19" s="212"/>
      <c r="C19" s="162" t="s">
        <v>149</v>
      </c>
      <c r="D19" s="162" t="s">
        <v>150</v>
      </c>
      <c r="E19" s="280">
        <v>50</v>
      </c>
      <c r="F19" s="280">
        <v>580</v>
      </c>
      <c r="G19" s="343">
        <f t="shared" si="1"/>
        <v>1160</v>
      </c>
    </row>
    <row r="20" spans="1:7">
      <c r="A20" s="164"/>
      <c r="B20" s="212"/>
      <c r="C20" s="177" t="s">
        <v>151</v>
      </c>
      <c r="D20" s="162" t="s">
        <v>152</v>
      </c>
      <c r="E20" s="280">
        <v>330</v>
      </c>
      <c r="F20" s="280">
        <v>400</v>
      </c>
      <c r="G20" s="343">
        <f t="shared" si="1"/>
        <v>121.21212121212122</v>
      </c>
    </row>
    <row r="21" spans="1:7">
      <c r="A21" s="164"/>
      <c r="B21" s="212" t="s">
        <v>153</v>
      </c>
      <c r="C21" s="162" t="s">
        <v>154</v>
      </c>
      <c r="D21" s="162" t="s">
        <v>152</v>
      </c>
      <c r="E21" s="280">
        <v>1</v>
      </c>
      <c r="F21" s="280">
        <v>1</v>
      </c>
      <c r="G21" s="343">
        <f t="shared" si="1"/>
        <v>100</v>
      </c>
    </row>
    <row r="22" spans="1:7">
      <c r="A22" s="182"/>
      <c r="B22" s="213"/>
      <c r="C22" s="177" t="s">
        <v>155</v>
      </c>
      <c r="D22" s="177" t="s">
        <v>156</v>
      </c>
      <c r="E22" s="280">
        <v>270</v>
      </c>
      <c r="F22" s="280">
        <v>400</v>
      </c>
      <c r="G22" s="343">
        <f t="shared" si="1"/>
        <v>148.14814814814815</v>
      </c>
    </row>
    <row r="23" spans="1:7">
      <c r="A23" s="164"/>
      <c r="B23" s="176"/>
      <c r="C23" s="177" t="s">
        <v>265</v>
      </c>
      <c r="D23" s="177" t="s">
        <v>157</v>
      </c>
      <c r="E23" s="280">
        <v>3000</v>
      </c>
      <c r="F23" s="280">
        <v>3000</v>
      </c>
      <c r="G23" s="449">
        <f t="shared" si="1"/>
        <v>100</v>
      </c>
    </row>
    <row r="24" spans="1:7">
      <c r="A24" s="306"/>
      <c r="B24" s="212" t="s">
        <v>303</v>
      </c>
      <c r="C24" s="177" t="s">
        <v>302</v>
      </c>
      <c r="D24" s="177" t="s">
        <v>157</v>
      </c>
      <c r="E24" s="280">
        <v>927</v>
      </c>
      <c r="F24" s="280">
        <v>100</v>
      </c>
      <c r="G24" s="449">
        <f t="shared" si="1"/>
        <v>10.787486515641856</v>
      </c>
    </row>
    <row r="25" spans="1:7">
      <c r="A25" s="312"/>
      <c r="B25" s="212" t="s">
        <v>275</v>
      </c>
      <c r="C25" s="177" t="s">
        <v>301</v>
      </c>
      <c r="D25" s="177" t="s">
        <v>148</v>
      </c>
      <c r="E25" s="280">
        <f>4255+779</f>
        <v>5034</v>
      </c>
      <c r="F25" s="280">
        <v>5700</v>
      </c>
      <c r="G25" s="449">
        <f t="shared" si="1"/>
        <v>113.2300357568534</v>
      </c>
    </row>
    <row r="26" spans="1:7">
      <c r="A26" s="690"/>
      <c r="B26" s="676"/>
      <c r="C26" s="668" t="s">
        <v>322</v>
      </c>
      <c r="D26" s="168" t="s">
        <v>250</v>
      </c>
      <c r="E26" s="670">
        <v>500</v>
      </c>
      <c r="F26" s="670">
        <v>0</v>
      </c>
      <c r="G26" s="674">
        <f t="shared" si="1"/>
        <v>0</v>
      </c>
    </row>
    <row r="27" spans="1:7">
      <c r="A27" s="691"/>
      <c r="B27" s="677"/>
      <c r="C27" s="669"/>
      <c r="D27" s="195" t="s">
        <v>251</v>
      </c>
      <c r="E27" s="671"/>
      <c r="F27" s="671"/>
      <c r="G27" s="675"/>
    </row>
    <row r="28" spans="1:7">
      <c r="A28" s="690"/>
      <c r="B28" s="676"/>
      <c r="C28" s="676" t="s">
        <v>323</v>
      </c>
      <c r="D28" s="168" t="s">
        <v>250</v>
      </c>
      <c r="E28" s="672">
        <v>100</v>
      </c>
      <c r="F28" s="670">
        <v>0</v>
      </c>
      <c r="G28" s="674">
        <f t="shared" si="1"/>
        <v>0</v>
      </c>
    </row>
    <row r="29" spans="1:7">
      <c r="A29" s="691"/>
      <c r="B29" s="677"/>
      <c r="C29" s="677"/>
      <c r="D29" s="195" t="s">
        <v>251</v>
      </c>
      <c r="E29" s="673"/>
      <c r="F29" s="671"/>
      <c r="G29" s="675"/>
    </row>
    <row r="30" spans="1:7">
      <c r="A30" s="164"/>
      <c r="B30" s="176"/>
      <c r="C30" s="177"/>
      <c r="D30" s="214"/>
      <c r="E30" s="533"/>
      <c r="F30" s="533"/>
      <c r="G30" s="449"/>
    </row>
    <row r="31" spans="1:7">
      <c r="A31" s="182" t="s">
        <v>158</v>
      </c>
      <c r="B31" s="213" t="s">
        <v>235</v>
      </c>
      <c r="C31" s="219"/>
      <c r="D31" s="219"/>
      <c r="E31" s="154">
        <f>SUM(E32:E35)</f>
        <v>765</v>
      </c>
      <c r="F31" s="154">
        <f>SUM(F32:F35)</f>
        <v>765</v>
      </c>
      <c r="G31" s="534">
        <f t="shared" si="1"/>
        <v>100</v>
      </c>
    </row>
    <row r="32" spans="1:7" ht="15" customHeight="1">
      <c r="A32" s="688"/>
      <c r="B32" s="686"/>
      <c r="C32" s="682" t="s">
        <v>320</v>
      </c>
      <c r="D32" s="668" t="s">
        <v>160</v>
      </c>
      <c r="E32" s="684">
        <v>415</v>
      </c>
      <c r="F32" s="684">
        <v>415</v>
      </c>
      <c r="G32" s="666">
        <f>(F32/E32)*100</f>
        <v>100</v>
      </c>
    </row>
    <row r="33" spans="1:7">
      <c r="A33" s="689"/>
      <c r="B33" s="687"/>
      <c r="C33" s="683"/>
      <c r="D33" s="669"/>
      <c r="E33" s="685"/>
      <c r="F33" s="685"/>
      <c r="G33" s="667"/>
    </row>
    <row r="34" spans="1:7">
      <c r="A34" s="164"/>
      <c r="B34" s="212" t="s">
        <v>161</v>
      </c>
      <c r="C34" s="177" t="s">
        <v>321</v>
      </c>
      <c r="D34" s="177" t="s">
        <v>160</v>
      </c>
      <c r="E34" s="280">
        <v>250</v>
      </c>
      <c r="F34" s="280">
        <v>250</v>
      </c>
      <c r="G34" s="449">
        <f t="shared" si="1"/>
        <v>100</v>
      </c>
    </row>
    <row r="35" spans="1:7" ht="15.75" thickBot="1">
      <c r="A35" s="217"/>
      <c r="B35" s="167"/>
      <c r="C35" s="146" t="s">
        <v>162</v>
      </c>
      <c r="D35" s="168" t="s">
        <v>152</v>
      </c>
      <c r="E35" s="446">
        <v>100</v>
      </c>
      <c r="F35" s="446">
        <v>100</v>
      </c>
      <c r="G35" s="535">
        <f t="shared" si="1"/>
        <v>100</v>
      </c>
    </row>
    <row r="36" spans="1:7" ht="16.5" thickBot="1">
      <c r="A36" s="678" t="s">
        <v>17</v>
      </c>
      <c r="B36" s="679"/>
      <c r="C36" s="679"/>
      <c r="D36" s="201"/>
      <c r="E36" s="192">
        <f>E14+E31+E7</f>
        <v>19525</v>
      </c>
      <c r="F36" s="192">
        <f>F14+F31+F7</f>
        <v>19736</v>
      </c>
      <c r="G36" s="458">
        <f t="shared" si="1"/>
        <v>101.08066581306019</v>
      </c>
    </row>
    <row r="37" spans="1:7">
      <c r="A37" s="136"/>
      <c r="B37" s="136"/>
      <c r="C37" s="136"/>
      <c r="D37" s="136"/>
      <c r="E37" s="136"/>
    </row>
  </sheetData>
  <mergeCells count="21">
    <mergeCell ref="A36:C36"/>
    <mergeCell ref="B7:C7"/>
    <mergeCell ref="F26:F27"/>
    <mergeCell ref="F28:F29"/>
    <mergeCell ref="C32:C33"/>
    <mergeCell ref="D32:D33"/>
    <mergeCell ref="E32:E33"/>
    <mergeCell ref="F32:F33"/>
    <mergeCell ref="B32:B33"/>
    <mergeCell ref="A32:A33"/>
    <mergeCell ref="B26:B27"/>
    <mergeCell ref="B28:B29"/>
    <mergeCell ref="A26:A27"/>
    <mergeCell ref="A28:A29"/>
    <mergeCell ref="G32:G33"/>
    <mergeCell ref="C26:C27"/>
    <mergeCell ref="E26:E27"/>
    <mergeCell ref="E28:E29"/>
    <mergeCell ref="G26:G27"/>
    <mergeCell ref="G28:G29"/>
    <mergeCell ref="C28:C29"/>
  </mergeCells>
  <pageMargins left="0.31496062992125984" right="0" top="0.19685039370078741" bottom="0.19685039370078741" header="0" footer="0"/>
  <pageSetup paperSize="9" scale="8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G40"/>
  <sheetViews>
    <sheetView topLeftCell="A16" workbookViewId="0">
      <selection activeCell="F22" activeCellId="1" sqref="F9 F22"/>
    </sheetView>
  </sheetViews>
  <sheetFormatPr defaultRowHeight="15"/>
  <cols>
    <col min="1" max="1" width="11.42578125" customWidth="1"/>
    <col min="2" max="2" width="12.7109375" customWidth="1"/>
    <col min="3" max="3" width="46" customWidth="1"/>
    <col min="4" max="4" width="44.85546875" customWidth="1"/>
    <col min="5" max="5" width="14.5703125" customWidth="1"/>
    <col min="6" max="6" width="13.28515625" customWidth="1"/>
    <col min="7" max="7" width="14.7109375" customWidth="1"/>
  </cols>
  <sheetData>
    <row r="2" spans="1:7" ht="15.75">
      <c r="A2" s="61" t="s">
        <v>163</v>
      </c>
      <c r="B2" s="62"/>
      <c r="C2" s="62"/>
    </row>
    <row r="3" spans="1:7" ht="15.75" thickBot="1">
      <c r="E3" s="3"/>
      <c r="G3" s="399" t="s">
        <v>388</v>
      </c>
    </row>
    <row r="4" spans="1:7" ht="14.1" customHeight="1">
      <c r="A4" s="46" t="s">
        <v>1</v>
      </c>
      <c r="B4" s="47" t="s">
        <v>2</v>
      </c>
      <c r="C4" s="431" t="s">
        <v>3</v>
      </c>
      <c r="D4" s="63"/>
      <c r="E4" s="81" t="s">
        <v>4</v>
      </c>
      <c r="F4" s="81" t="s">
        <v>266</v>
      </c>
      <c r="G4" s="339" t="s">
        <v>267</v>
      </c>
    </row>
    <row r="5" spans="1:7" ht="14.1" customHeight="1">
      <c r="A5" s="48" t="s">
        <v>5</v>
      </c>
      <c r="B5" s="437" t="s">
        <v>6</v>
      </c>
      <c r="C5" s="432" t="s">
        <v>7</v>
      </c>
      <c r="D5" s="49" t="s">
        <v>8</v>
      </c>
      <c r="E5" s="84" t="s">
        <v>332</v>
      </c>
      <c r="F5" s="84" t="s">
        <v>246</v>
      </c>
      <c r="G5" s="340" t="s">
        <v>346</v>
      </c>
    </row>
    <row r="6" spans="1:7" ht="14.1" customHeight="1" thickBot="1">
      <c r="A6" s="50" t="s">
        <v>9</v>
      </c>
      <c r="B6" s="438" t="s">
        <v>10</v>
      </c>
      <c r="C6" s="433"/>
      <c r="D6" s="51"/>
      <c r="E6" s="88" t="s">
        <v>271</v>
      </c>
      <c r="F6" s="88" t="s">
        <v>345</v>
      </c>
      <c r="G6" s="341" t="s">
        <v>268</v>
      </c>
    </row>
    <row r="7" spans="1:7" ht="15.75">
      <c r="A7" s="64" t="s">
        <v>11</v>
      </c>
      <c r="B7" s="65"/>
      <c r="C7" s="66"/>
      <c r="D7" s="56"/>
      <c r="E7" s="8"/>
      <c r="F7" s="375"/>
      <c r="G7" s="330"/>
    </row>
    <row r="8" spans="1:7" ht="15" customHeight="1">
      <c r="A8" s="459" t="s">
        <v>247</v>
      </c>
      <c r="B8" s="692" t="s">
        <v>235</v>
      </c>
      <c r="C8" s="693"/>
      <c r="D8" s="460"/>
      <c r="E8" s="461">
        <f>SUM(E9+E22)</f>
        <v>7740</v>
      </c>
      <c r="F8" s="461">
        <f>SUM(F9+F22)</f>
        <v>13290</v>
      </c>
      <c r="G8" s="462">
        <f t="shared" ref="G8:G31" si="0">(F8/E8)*100</f>
        <v>171.70542635658913</v>
      </c>
    </row>
    <row r="9" spans="1:7" ht="15" customHeight="1">
      <c r="A9" s="459"/>
      <c r="B9" s="463"/>
      <c r="C9" s="464" t="s">
        <v>248</v>
      </c>
      <c r="D9" s="465"/>
      <c r="E9" s="461">
        <f>E10+E12+E18</f>
        <v>790</v>
      </c>
      <c r="F9" s="461">
        <f>F10+F12+F18</f>
        <v>790</v>
      </c>
      <c r="G9" s="462">
        <f t="shared" si="0"/>
        <v>100</v>
      </c>
    </row>
    <row r="10" spans="1:7" ht="15" customHeight="1">
      <c r="A10" s="466"/>
      <c r="B10" s="463"/>
      <c r="C10" s="423" t="s">
        <v>325</v>
      </c>
      <c r="D10" s="523" t="s">
        <v>164</v>
      </c>
      <c r="E10" s="369">
        <v>80</v>
      </c>
      <c r="F10" s="369">
        <v>80</v>
      </c>
      <c r="G10" s="467">
        <f t="shared" si="0"/>
        <v>100</v>
      </c>
    </row>
    <row r="11" spans="1:7" ht="15" customHeight="1">
      <c r="A11" s="466"/>
      <c r="B11" s="463"/>
      <c r="C11" s="423"/>
      <c r="D11" s="460"/>
      <c r="E11" s="369"/>
      <c r="F11" s="369"/>
      <c r="G11" s="467"/>
    </row>
    <row r="12" spans="1:7" ht="15" customHeight="1">
      <c r="A12" s="468"/>
      <c r="B12" s="469"/>
      <c r="C12" s="470" t="s">
        <v>165</v>
      </c>
      <c r="D12" s="471" t="s">
        <v>164</v>
      </c>
      <c r="E12" s="428">
        <f>E13+E14+E15+E16</f>
        <v>310</v>
      </c>
      <c r="F12" s="428">
        <f>F13+F14+F15+F16</f>
        <v>310</v>
      </c>
      <c r="G12" s="467">
        <f t="shared" si="0"/>
        <v>100</v>
      </c>
    </row>
    <row r="13" spans="1:7" ht="15" customHeight="1">
      <c r="A13" s="468"/>
      <c r="B13" s="469"/>
      <c r="C13" s="470"/>
      <c r="D13" s="477" t="s">
        <v>167</v>
      </c>
      <c r="E13" s="524">
        <v>10</v>
      </c>
      <c r="F13" s="524">
        <v>10</v>
      </c>
      <c r="G13" s="525">
        <f t="shared" si="0"/>
        <v>100</v>
      </c>
    </row>
    <row r="14" spans="1:7" ht="15" customHeight="1">
      <c r="A14" s="468"/>
      <c r="B14" s="469"/>
      <c r="C14" s="470"/>
      <c r="D14" s="526" t="s">
        <v>330</v>
      </c>
      <c r="E14" s="524">
        <v>5</v>
      </c>
      <c r="F14" s="524">
        <v>5</v>
      </c>
      <c r="G14" s="525">
        <f t="shared" si="0"/>
        <v>100</v>
      </c>
    </row>
    <row r="15" spans="1:7" ht="15" customHeight="1">
      <c r="A15" s="468"/>
      <c r="B15" s="469"/>
      <c r="C15" s="470"/>
      <c r="D15" s="477" t="s">
        <v>110</v>
      </c>
      <c r="E15" s="524">
        <v>250</v>
      </c>
      <c r="F15" s="524">
        <v>250</v>
      </c>
      <c r="G15" s="525">
        <f t="shared" si="0"/>
        <v>100</v>
      </c>
    </row>
    <row r="16" spans="1:7" ht="15" customHeight="1">
      <c r="A16" s="468"/>
      <c r="B16" s="469"/>
      <c r="C16" s="470"/>
      <c r="D16" s="477" t="s">
        <v>169</v>
      </c>
      <c r="E16" s="524">
        <v>45</v>
      </c>
      <c r="F16" s="524">
        <v>45</v>
      </c>
      <c r="G16" s="525">
        <f t="shared" si="0"/>
        <v>100</v>
      </c>
    </row>
    <row r="17" spans="1:7" ht="15" customHeight="1">
      <c r="A17" s="468"/>
      <c r="B17" s="469"/>
      <c r="C17" s="470"/>
      <c r="D17" s="471"/>
      <c r="E17" s="369"/>
      <c r="F17" s="369"/>
      <c r="G17" s="467"/>
    </row>
    <row r="18" spans="1:7" ht="15" customHeight="1">
      <c r="A18" s="466"/>
      <c r="B18" s="472"/>
      <c r="C18" s="473"/>
      <c r="D18" s="529" t="s">
        <v>171</v>
      </c>
      <c r="E18" s="530">
        <f>SUM(E19:E20)</f>
        <v>400</v>
      </c>
      <c r="F18" s="530">
        <f>SUM(F19:F20)</f>
        <v>400</v>
      </c>
      <c r="G18" s="467">
        <f t="shared" si="0"/>
        <v>100</v>
      </c>
    </row>
    <row r="19" spans="1:7" ht="15" customHeight="1">
      <c r="A19" s="474"/>
      <c r="B19" s="475"/>
      <c r="C19" s="476" t="s">
        <v>170</v>
      </c>
      <c r="D19" s="496" t="s">
        <v>205</v>
      </c>
      <c r="E19" s="527">
        <v>150</v>
      </c>
      <c r="F19" s="527">
        <v>150</v>
      </c>
      <c r="G19" s="525">
        <f t="shared" si="0"/>
        <v>100</v>
      </c>
    </row>
    <row r="20" spans="1:7" ht="15" customHeight="1">
      <c r="A20" s="474"/>
      <c r="B20" s="475"/>
      <c r="C20" s="528" t="s">
        <v>277</v>
      </c>
      <c r="D20" s="477" t="s">
        <v>124</v>
      </c>
      <c r="E20" s="527">
        <v>250</v>
      </c>
      <c r="F20" s="527">
        <v>250</v>
      </c>
      <c r="G20" s="525">
        <f t="shared" si="0"/>
        <v>100</v>
      </c>
    </row>
    <row r="21" spans="1:7" ht="15" customHeight="1">
      <c r="A21" s="474"/>
      <c r="B21" s="475"/>
      <c r="C21" s="476"/>
      <c r="D21" s="477"/>
      <c r="E21" s="369"/>
      <c r="F21" s="369"/>
      <c r="G21" s="467"/>
    </row>
    <row r="22" spans="1:7" ht="15" customHeight="1">
      <c r="A22" s="474"/>
      <c r="B22" s="475"/>
      <c r="C22" s="478" t="s">
        <v>249</v>
      </c>
      <c r="D22" s="477"/>
      <c r="E22" s="461">
        <f>E23+E25+E24</f>
        <v>6950</v>
      </c>
      <c r="F22" s="461">
        <f>SUM(F23:F30)</f>
        <v>12500</v>
      </c>
      <c r="G22" s="462">
        <f t="shared" si="0"/>
        <v>179.85611510791367</v>
      </c>
    </row>
    <row r="23" spans="1:7" ht="15" customHeight="1">
      <c r="A23" s="479"/>
      <c r="B23" s="480">
        <v>911</v>
      </c>
      <c r="C23" s="475" t="s">
        <v>335</v>
      </c>
      <c r="D23" s="482" t="s">
        <v>171</v>
      </c>
      <c r="E23" s="536">
        <v>2400</v>
      </c>
      <c r="F23" s="536">
        <v>2400</v>
      </c>
      <c r="G23" s="483">
        <f t="shared" si="0"/>
        <v>100</v>
      </c>
    </row>
    <row r="24" spans="1:7" ht="15" customHeight="1">
      <c r="A24" s="479"/>
      <c r="B24" s="480">
        <v>9115</v>
      </c>
      <c r="C24" s="481" t="s">
        <v>334</v>
      </c>
      <c r="D24" s="482" t="s">
        <v>171</v>
      </c>
      <c r="E24" s="452">
        <v>350</v>
      </c>
      <c r="F24" s="452">
        <v>350</v>
      </c>
      <c r="G24" s="483">
        <f t="shared" si="0"/>
        <v>100</v>
      </c>
    </row>
    <row r="25" spans="1:7" ht="15" customHeight="1">
      <c r="A25" s="479"/>
      <c r="B25" s="480">
        <v>9117</v>
      </c>
      <c r="C25" s="481" t="s">
        <v>223</v>
      </c>
      <c r="D25" s="566" t="s">
        <v>171</v>
      </c>
      <c r="E25" s="567">
        <v>4200</v>
      </c>
      <c r="F25" s="567">
        <v>0</v>
      </c>
      <c r="G25" s="568">
        <f t="shared" si="0"/>
        <v>0</v>
      </c>
    </row>
    <row r="26" spans="1:7" ht="15" customHeight="1">
      <c r="A26" s="479"/>
      <c r="B26" s="629">
        <v>911</v>
      </c>
      <c r="C26" s="630" t="s">
        <v>370</v>
      </c>
      <c r="D26" s="482" t="s">
        <v>171</v>
      </c>
      <c r="E26" s="428">
        <v>0</v>
      </c>
      <c r="F26" s="428">
        <v>4200</v>
      </c>
      <c r="G26" s="483">
        <v>0</v>
      </c>
    </row>
    <row r="27" spans="1:7" ht="15" customHeight="1">
      <c r="A27" s="632"/>
      <c r="B27" s="629">
        <v>911</v>
      </c>
      <c r="C27" s="630" t="s">
        <v>394</v>
      </c>
      <c r="D27" s="482" t="s">
        <v>171</v>
      </c>
      <c r="E27" s="428">
        <v>0</v>
      </c>
      <c r="F27" s="428">
        <v>4200</v>
      </c>
      <c r="G27" s="483">
        <v>0</v>
      </c>
    </row>
    <row r="28" spans="1:7" ht="15" customHeight="1">
      <c r="A28" s="632"/>
      <c r="B28" s="629">
        <v>911</v>
      </c>
      <c r="C28" s="630" t="s">
        <v>395</v>
      </c>
      <c r="D28" s="482" t="s">
        <v>171</v>
      </c>
      <c r="E28" s="428">
        <v>0</v>
      </c>
      <c r="F28" s="428">
        <v>500</v>
      </c>
      <c r="G28" s="483">
        <v>0</v>
      </c>
    </row>
    <row r="29" spans="1:7" ht="15" customHeight="1">
      <c r="A29" s="635"/>
      <c r="B29" s="633">
        <v>911</v>
      </c>
      <c r="C29" s="634" t="s">
        <v>396</v>
      </c>
      <c r="D29" s="482" t="s">
        <v>171</v>
      </c>
      <c r="E29" s="530">
        <v>0</v>
      </c>
      <c r="F29" s="530">
        <v>100</v>
      </c>
      <c r="G29" s="483">
        <v>0</v>
      </c>
    </row>
    <row r="30" spans="1:7" ht="15" customHeight="1" thickBot="1">
      <c r="A30" s="631"/>
      <c r="B30" s="627">
        <v>911</v>
      </c>
      <c r="C30" s="624" t="s">
        <v>393</v>
      </c>
      <c r="D30" s="628" t="s">
        <v>171</v>
      </c>
      <c r="E30" s="625">
        <v>0</v>
      </c>
      <c r="F30" s="625">
        <v>750</v>
      </c>
      <c r="G30" s="626">
        <v>0</v>
      </c>
    </row>
    <row r="31" spans="1:7" ht="16.5" thickBot="1">
      <c r="A31" s="694" t="s">
        <v>17</v>
      </c>
      <c r="B31" s="695"/>
      <c r="C31" s="696"/>
      <c r="D31" s="67"/>
      <c r="E31" s="138">
        <f>E8</f>
        <v>7740</v>
      </c>
      <c r="F31" s="137">
        <f>F8</f>
        <v>13290</v>
      </c>
      <c r="G31" s="358">
        <f t="shared" si="0"/>
        <v>171.70542635658913</v>
      </c>
    </row>
    <row r="32" spans="1:7" ht="14.1" customHeight="1">
      <c r="A32" s="136"/>
      <c r="B32" s="136"/>
      <c r="C32" s="136"/>
      <c r="D32" s="136"/>
      <c r="E32" s="136"/>
    </row>
    <row r="33" ht="12.95" customHeight="1"/>
    <row r="34" ht="12.95" customHeight="1"/>
    <row r="35" ht="12.95" customHeight="1"/>
    <row r="36" ht="12.95" customHeight="1"/>
    <row r="37" ht="12.95" customHeight="1"/>
    <row r="38" ht="12.95" customHeight="1"/>
    <row r="39" ht="17.25" customHeight="1"/>
    <row r="40" ht="13.5" customHeight="1"/>
  </sheetData>
  <mergeCells count="2">
    <mergeCell ref="B8:C8"/>
    <mergeCell ref="A31:C31"/>
  </mergeCells>
  <pageMargins left="0.31496062992125984" right="0" top="0.19685039370078741" bottom="0" header="0" footer="0"/>
  <pageSetup paperSize="9" scale="8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4"/>
  <sheetViews>
    <sheetView workbookViewId="0">
      <selection activeCell="G3" sqref="G3"/>
    </sheetView>
  </sheetViews>
  <sheetFormatPr defaultRowHeight="15"/>
  <cols>
    <col min="1" max="2" width="12.7109375" customWidth="1"/>
    <col min="3" max="3" width="41.7109375" customWidth="1"/>
    <col min="4" max="4" width="44.85546875" customWidth="1"/>
    <col min="5" max="7" width="14.7109375" customWidth="1"/>
  </cols>
  <sheetData>
    <row r="1" spans="1:7" ht="15.75">
      <c r="A1" s="697" t="s">
        <v>173</v>
      </c>
      <c r="B1" s="697"/>
      <c r="C1" s="697"/>
      <c r="D1" s="697"/>
      <c r="E1" s="79"/>
    </row>
    <row r="2" spans="1:7" ht="16.5" thickBot="1">
      <c r="A2" s="398"/>
      <c r="B2" s="398"/>
      <c r="C2" s="398"/>
      <c r="D2" s="398"/>
      <c r="E2" s="79"/>
      <c r="G2" s="399" t="s">
        <v>389</v>
      </c>
    </row>
    <row r="3" spans="1:7">
      <c r="A3" s="97" t="s">
        <v>1</v>
      </c>
      <c r="B3" s="81" t="s">
        <v>2</v>
      </c>
      <c r="C3" s="98" t="s">
        <v>3</v>
      </c>
      <c r="D3" s="83"/>
      <c r="E3" s="81" t="s">
        <v>4</v>
      </c>
      <c r="F3" s="81" t="s">
        <v>266</v>
      </c>
      <c r="G3" s="339" t="s">
        <v>267</v>
      </c>
    </row>
    <row r="4" spans="1:7">
      <c r="A4" s="99" t="s">
        <v>5</v>
      </c>
      <c r="B4" s="84" t="s">
        <v>6</v>
      </c>
      <c r="C4" s="100" t="s">
        <v>7</v>
      </c>
      <c r="D4" s="86" t="s">
        <v>8</v>
      </c>
      <c r="E4" s="84" t="s">
        <v>332</v>
      </c>
      <c r="F4" s="84" t="s">
        <v>246</v>
      </c>
      <c r="G4" s="340" t="s">
        <v>346</v>
      </c>
    </row>
    <row r="5" spans="1:7" ht="15.75" thickBot="1">
      <c r="A5" s="101" t="s">
        <v>9</v>
      </c>
      <c r="B5" s="88" t="s">
        <v>10</v>
      </c>
      <c r="C5" s="102"/>
      <c r="D5" s="90"/>
      <c r="E5" s="88" t="s">
        <v>271</v>
      </c>
      <c r="F5" s="88" t="s">
        <v>345</v>
      </c>
      <c r="G5" s="341" t="s">
        <v>268</v>
      </c>
    </row>
    <row r="6" spans="1:7" ht="15.75">
      <c r="A6" s="383" t="s">
        <v>11</v>
      </c>
      <c r="B6" s="355"/>
      <c r="C6" s="384"/>
      <c r="D6" s="385"/>
      <c r="E6" s="386"/>
      <c r="F6" s="387"/>
      <c r="G6" s="352"/>
    </row>
    <row r="7" spans="1:7" ht="15.75">
      <c r="A7" s="206" t="s">
        <v>174</v>
      </c>
      <c r="B7" s="207" t="s">
        <v>244</v>
      </c>
      <c r="C7" s="208"/>
      <c r="D7" s="209"/>
      <c r="E7" s="376">
        <f>SUM(E8:E11)</f>
        <v>13700</v>
      </c>
      <c r="F7" s="376">
        <f>SUM(F8:F11)</f>
        <v>13200</v>
      </c>
      <c r="G7" s="342">
        <f t="shared" ref="G7:G15" si="0">(F7/E7)*100</f>
        <v>96.350364963503651</v>
      </c>
    </row>
    <row r="8" spans="1:7" ht="15.75">
      <c r="A8" s="193"/>
      <c r="B8" s="194"/>
      <c r="C8" s="162" t="s">
        <v>26</v>
      </c>
      <c r="D8" s="195" t="s">
        <v>175</v>
      </c>
      <c r="E8" s="377">
        <v>1000</v>
      </c>
      <c r="F8" s="377">
        <v>1090</v>
      </c>
      <c r="G8" s="343">
        <f t="shared" si="0"/>
        <v>109.00000000000001</v>
      </c>
    </row>
    <row r="9" spans="1:7" ht="15.75">
      <c r="A9" s="193"/>
      <c r="B9" s="194"/>
      <c r="C9" s="162" t="s">
        <v>326</v>
      </c>
      <c r="D9" s="162" t="s">
        <v>175</v>
      </c>
      <c r="E9" s="378">
        <v>2500</v>
      </c>
      <c r="F9" s="378">
        <v>1500</v>
      </c>
      <c r="G9" s="343">
        <f t="shared" si="0"/>
        <v>60</v>
      </c>
    </row>
    <row r="10" spans="1:7" ht="15.75">
      <c r="A10" s="197"/>
      <c r="B10" s="198"/>
      <c r="C10" s="199" t="s">
        <v>295</v>
      </c>
      <c r="D10" s="195" t="s">
        <v>175</v>
      </c>
      <c r="E10" s="281">
        <v>9000</v>
      </c>
      <c r="F10" s="281">
        <v>9150</v>
      </c>
      <c r="G10" s="343">
        <f t="shared" si="0"/>
        <v>101.66666666666666</v>
      </c>
    </row>
    <row r="11" spans="1:7" ht="15.75">
      <c r="A11" s="197"/>
      <c r="B11" s="198"/>
      <c r="C11" s="199" t="s">
        <v>313</v>
      </c>
      <c r="D11" s="195" t="s">
        <v>175</v>
      </c>
      <c r="E11" s="281">
        <v>1200</v>
      </c>
      <c r="F11" s="281">
        <v>1460</v>
      </c>
      <c r="G11" s="343">
        <f t="shared" si="0"/>
        <v>121.66666666666666</v>
      </c>
    </row>
    <row r="12" spans="1:7" ht="15.75">
      <c r="A12" s="197"/>
      <c r="B12" s="194"/>
      <c r="C12" s="199"/>
      <c r="D12" s="195"/>
      <c r="E12" s="377"/>
      <c r="F12" s="377"/>
      <c r="G12" s="343"/>
    </row>
    <row r="13" spans="1:7">
      <c r="A13" s="182" t="s">
        <v>245</v>
      </c>
      <c r="B13" s="698" t="s">
        <v>238</v>
      </c>
      <c r="C13" s="699"/>
      <c r="D13" s="200"/>
      <c r="E13" s="379">
        <f>E14</f>
        <v>400</v>
      </c>
      <c r="F13" s="379">
        <f>F14</f>
        <v>450</v>
      </c>
      <c r="G13" s="342">
        <f t="shared" si="0"/>
        <v>112.5</v>
      </c>
    </row>
    <row r="14" spans="1:7" ht="15.75" thickBot="1">
      <c r="A14" s="381"/>
      <c r="B14" s="382"/>
      <c r="C14" s="282" t="s">
        <v>176</v>
      </c>
      <c r="D14" s="196" t="s">
        <v>177</v>
      </c>
      <c r="E14" s="377">
        <v>400</v>
      </c>
      <c r="F14" s="377">
        <v>450</v>
      </c>
      <c r="G14" s="344">
        <f t="shared" si="0"/>
        <v>112.5</v>
      </c>
    </row>
    <row r="15" spans="1:7" ht="16.5" thickBot="1">
      <c r="A15" s="646" t="s">
        <v>17</v>
      </c>
      <c r="B15" s="647"/>
      <c r="C15" s="648"/>
      <c r="D15" s="201"/>
      <c r="E15" s="173">
        <f>E13+E7</f>
        <v>14100</v>
      </c>
      <c r="F15" s="380">
        <f>F13+F7</f>
        <v>13650</v>
      </c>
      <c r="G15" s="358">
        <f t="shared" si="0"/>
        <v>96.808510638297875</v>
      </c>
    </row>
    <row r="16" spans="1:7" ht="15.75">
      <c r="A16" s="202"/>
      <c r="B16" s="202"/>
      <c r="C16" s="202"/>
      <c r="D16" s="203"/>
      <c r="E16" s="204"/>
    </row>
    <row r="17" spans="1:5" s="298" customFormat="1" ht="12.75">
      <c r="A17" s="313"/>
      <c r="B17" s="314"/>
      <c r="C17" s="314"/>
      <c r="D17" s="315"/>
      <c r="E17" s="297"/>
    </row>
    <row r="28" spans="1:5" ht="19.5" customHeight="1"/>
    <row r="29" spans="1:5" ht="15.75" customHeight="1"/>
    <row r="30" spans="1:5" ht="15" customHeight="1"/>
    <row r="31" spans="1:5" ht="18" customHeight="1"/>
    <row r="32" spans="1:5" ht="15.75" customHeight="1"/>
    <row r="33" ht="15.75" customHeight="1"/>
    <row r="34" ht="15" customHeight="1"/>
  </sheetData>
  <mergeCells count="3">
    <mergeCell ref="A1:D1"/>
    <mergeCell ref="B13:C13"/>
    <mergeCell ref="A15:C15"/>
  </mergeCells>
  <printOptions horizontalCentered="1"/>
  <pageMargins left="0" right="0" top="0.39370078740157483" bottom="0" header="0" footer="0"/>
  <pageSetup paperSize="9" scale="9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00"/>
  <sheetViews>
    <sheetView topLeftCell="A52" workbookViewId="0">
      <selection activeCell="F45" sqref="F45"/>
    </sheetView>
  </sheetViews>
  <sheetFormatPr defaultRowHeight="15"/>
  <cols>
    <col min="2" max="2" width="9.85546875" customWidth="1"/>
    <col min="3" max="3" width="40.5703125" customWidth="1"/>
    <col min="4" max="4" width="50.5703125" customWidth="1"/>
    <col min="5" max="7" width="14.7109375" customWidth="1"/>
  </cols>
  <sheetData>
    <row r="1" spans="1:7" ht="14.25" customHeight="1" thickBot="1">
      <c r="A1" s="70"/>
      <c r="B1" s="700" t="s">
        <v>178</v>
      </c>
      <c r="C1" s="700"/>
      <c r="D1" s="700"/>
      <c r="E1" s="700"/>
      <c r="G1" s="399" t="s">
        <v>390</v>
      </c>
    </row>
    <row r="2" spans="1:7" ht="12" customHeight="1">
      <c r="A2" s="9" t="s">
        <v>1</v>
      </c>
      <c r="B2" s="4" t="s">
        <v>2</v>
      </c>
      <c r="C2" s="10" t="s">
        <v>3</v>
      </c>
      <c r="D2" s="71"/>
      <c r="E2" s="81" t="s">
        <v>4</v>
      </c>
      <c r="F2" s="81" t="s">
        <v>266</v>
      </c>
      <c r="G2" s="339" t="s">
        <v>267</v>
      </c>
    </row>
    <row r="3" spans="1:7" ht="12" customHeight="1">
      <c r="A3" s="11" t="s">
        <v>5</v>
      </c>
      <c r="B3" s="5" t="s">
        <v>6</v>
      </c>
      <c r="C3" s="12" t="s">
        <v>7</v>
      </c>
      <c r="D3" s="6" t="s">
        <v>8</v>
      </c>
      <c r="E3" s="84" t="s">
        <v>332</v>
      </c>
      <c r="F3" s="84" t="s">
        <v>246</v>
      </c>
      <c r="G3" s="340" t="s">
        <v>346</v>
      </c>
    </row>
    <row r="4" spans="1:7" ht="12" customHeight="1" thickBot="1">
      <c r="A4" s="13" t="s">
        <v>9</v>
      </c>
      <c r="B4" s="7" t="s">
        <v>10</v>
      </c>
      <c r="C4" s="14"/>
      <c r="D4" s="15"/>
      <c r="E4" s="88" t="s">
        <v>271</v>
      </c>
      <c r="F4" s="88" t="s">
        <v>345</v>
      </c>
      <c r="G4" s="341" t="s">
        <v>268</v>
      </c>
    </row>
    <row r="5" spans="1:7" ht="12.75" customHeight="1">
      <c r="A5" s="72" t="s">
        <v>11</v>
      </c>
      <c r="B5" s="69"/>
      <c r="C5" s="68"/>
      <c r="D5" s="73"/>
      <c r="E5" s="74"/>
      <c r="F5" s="388"/>
      <c r="G5" s="330"/>
    </row>
    <row r="6" spans="1:7" ht="12.75" customHeight="1">
      <c r="A6" s="104" t="s">
        <v>179</v>
      </c>
      <c r="B6" s="680" t="s">
        <v>180</v>
      </c>
      <c r="C6" s="681"/>
      <c r="D6" s="118"/>
      <c r="E6" s="331">
        <f>E7+E27</f>
        <v>195802</v>
      </c>
      <c r="F6" s="331">
        <f>F7+F27</f>
        <v>211156</v>
      </c>
      <c r="G6" s="342">
        <f t="shared" ref="G6:G47" si="0">(F6/E6)*100</f>
        <v>107.84159508074482</v>
      </c>
    </row>
    <row r="7" spans="1:7" ht="12.75" customHeight="1">
      <c r="A7" s="129"/>
      <c r="B7" s="117"/>
      <c r="C7" s="110"/>
      <c r="D7" s="118" t="s">
        <v>181</v>
      </c>
      <c r="E7" s="331">
        <f>SUM(E8:E26)</f>
        <v>180702</v>
      </c>
      <c r="F7" s="331">
        <f>SUM(F8:F26)</f>
        <v>196086</v>
      </c>
      <c r="G7" s="342">
        <f t="shared" si="0"/>
        <v>108.51346415645648</v>
      </c>
    </row>
    <row r="8" spans="1:7" ht="12.75" customHeight="1">
      <c r="A8" s="129"/>
      <c r="B8" s="488"/>
      <c r="C8" s="106"/>
      <c r="D8" s="551" t="s">
        <v>182</v>
      </c>
      <c r="E8" s="310">
        <v>120000</v>
      </c>
      <c r="F8" s="310">
        <v>130000</v>
      </c>
      <c r="G8" s="570">
        <f t="shared" si="0"/>
        <v>108.33333333333333</v>
      </c>
    </row>
    <row r="9" spans="1:7" ht="12.75" customHeight="1">
      <c r="A9" s="129"/>
      <c r="B9" s="488"/>
      <c r="C9" s="106"/>
      <c r="D9" s="551" t="s">
        <v>183</v>
      </c>
      <c r="E9" s="310">
        <f>4250+2000</f>
        <v>6250</v>
      </c>
      <c r="F9" s="310">
        <v>8000</v>
      </c>
      <c r="G9" s="570">
        <f t="shared" si="0"/>
        <v>128</v>
      </c>
    </row>
    <row r="10" spans="1:7" ht="12.75" customHeight="1">
      <c r="A10" s="129"/>
      <c r="B10" s="485" t="s">
        <v>264</v>
      </c>
      <c r="C10" s="106" t="s">
        <v>184</v>
      </c>
      <c r="D10" s="551" t="s">
        <v>185</v>
      </c>
      <c r="E10" s="310">
        <v>270</v>
      </c>
      <c r="F10" s="310">
        <v>300</v>
      </c>
      <c r="G10" s="570">
        <f t="shared" si="0"/>
        <v>111.11111111111111</v>
      </c>
    </row>
    <row r="11" spans="1:7" ht="12.75" customHeight="1">
      <c r="A11" s="129"/>
      <c r="B11" s="488"/>
      <c r="C11" s="106"/>
      <c r="D11" s="551" t="s">
        <v>186</v>
      </c>
      <c r="E11" s="310">
        <v>1000</v>
      </c>
      <c r="F11" s="310">
        <v>1000</v>
      </c>
      <c r="G11" s="570">
        <f t="shared" si="0"/>
        <v>100</v>
      </c>
    </row>
    <row r="12" spans="1:7" ht="12.75" customHeight="1">
      <c r="A12" s="129"/>
      <c r="B12" s="488"/>
      <c r="C12" s="106"/>
      <c r="D12" s="551" t="s">
        <v>187</v>
      </c>
      <c r="E12" s="310">
        <v>32825</v>
      </c>
      <c r="F12" s="310">
        <v>34620</v>
      </c>
      <c r="G12" s="570">
        <f t="shared" si="0"/>
        <v>105.46839299314547</v>
      </c>
    </row>
    <row r="13" spans="1:7" ht="12.75" customHeight="1">
      <c r="A13" s="129"/>
      <c r="B13" s="488"/>
      <c r="C13" s="106"/>
      <c r="D13" s="551" t="s">
        <v>188</v>
      </c>
      <c r="E13" s="310">
        <v>750</v>
      </c>
      <c r="F13" s="310">
        <v>550</v>
      </c>
      <c r="G13" s="570">
        <f t="shared" si="0"/>
        <v>73.333333333333329</v>
      </c>
    </row>
    <row r="14" spans="1:7" ht="12.75" customHeight="1">
      <c r="A14" s="129"/>
      <c r="B14" s="488"/>
      <c r="C14" s="106"/>
      <c r="D14" s="551" t="s">
        <v>189</v>
      </c>
      <c r="E14" s="310">
        <v>11781</v>
      </c>
      <c r="F14" s="310">
        <v>12460</v>
      </c>
      <c r="G14" s="570">
        <f t="shared" si="0"/>
        <v>105.76351752822342</v>
      </c>
    </row>
    <row r="15" spans="1:7" ht="12.75" customHeight="1">
      <c r="A15" s="129"/>
      <c r="B15" s="488"/>
      <c r="C15" s="106"/>
      <c r="D15" s="551" t="s">
        <v>190</v>
      </c>
      <c r="E15" s="310">
        <v>590</v>
      </c>
      <c r="F15" s="310">
        <v>620</v>
      </c>
      <c r="G15" s="570">
        <f t="shared" si="0"/>
        <v>105.08474576271188</v>
      </c>
    </row>
    <row r="16" spans="1:7" s="54" customFormat="1" ht="12.75" customHeight="1">
      <c r="A16" s="129"/>
      <c r="B16" s="488"/>
      <c r="C16" s="106"/>
      <c r="D16" s="551" t="s">
        <v>126</v>
      </c>
      <c r="E16" s="310">
        <v>3000</v>
      </c>
      <c r="F16" s="310">
        <v>3000</v>
      </c>
      <c r="G16" s="570">
        <f t="shared" si="0"/>
        <v>100</v>
      </c>
    </row>
    <row r="17" spans="1:7" ht="12.75" customHeight="1">
      <c r="A17" s="707"/>
      <c r="B17" s="705"/>
      <c r="C17" s="703"/>
      <c r="D17" s="571" t="s">
        <v>224</v>
      </c>
      <c r="E17" s="701">
        <v>538</v>
      </c>
      <c r="F17" s="701">
        <v>538</v>
      </c>
      <c r="G17" s="572"/>
    </row>
    <row r="18" spans="1:7" ht="12.75" customHeight="1">
      <c r="A18" s="708"/>
      <c r="B18" s="706"/>
      <c r="C18" s="704"/>
      <c r="D18" s="573" t="s">
        <v>225</v>
      </c>
      <c r="E18" s="702"/>
      <c r="F18" s="702"/>
      <c r="G18" s="574">
        <f>(F17/E17)*100</f>
        <v>100</v>
      </c>
    </row>
    <row r="19" spans="1:7" ht="12.75" customHeight="1">
      <c r="A19" s="129"/>
      <c r="B19" s="488"/>
      <c r="C19" s="106" t="s">
        <v>184</v>
      </c>
      <c r="D19" s="551" t="s">
        <v>372</v>
      </c>
      <c r="E19" s="310">
        <v>0</v>
      </c>
      <c r="F19" s="310">
        <v>200</v>
      </c>
      <c r="G19" s="570">
        <v>0</v>
      </c>
    </row>
    <row r="20" spans="1:7" ht="12.75" customHeight="1">
      <c r="A20" s="129"/>
      <c r="B20" s="488"/>
      <c r="C20" s="106"/>
      <c r="D20" s="551" t="s">
        <v>191</v>
      </c>
      <c r="E20" s="310">
        <v>30</v>
      </c>
      <c r="F20" s="310">
        <v>30</v>
      </c>
      <c r="G20" s="570">
        <f t="shared" si="0"/>
        <v>100</v>
      </c>
    </row>
    <row r="21" spans="1:7" ht="12.75" customHeight="1">
      <c r="A21" s="129"/>
      <c r="B21" s="488"/>
      <c r="C21" s="106" t="s">
        <v>184</v>
      </c>
      <c r="D21" s="551" t="s">
        <v>192</v>
      </c>
      <c r="E21" s="310">
        <v>1132</v>
      </c>
      <c r="F21" s="310">
        <v>1928</v>
      </c>
      <c r="G21" s="570">
        <f t="shared" si="0"/>
        <v>170.31802120141342</v>
      </c>
    </row>
    <row r="22" spans="1:7" ht="12.75" customHeight="1">
      <c r="A22" s="129"/>
      <c r="B22" s="488"/>
      <c r="C22" s="106" t="s">
        <v>184</v>
      </c>
      <c r="D22" s="551" t="s">
        <v>207</v>
      </c>
      <c r="E22" s="310">
        <v>1234</v>
      </c>
      <c r="F22" s="310">
        <v>438</v>
      </c>
      <c r="G22" s="570">
        <f t="shared" si="0"/>
        <v>35.494327390599679</v>
      </c>
    </row>
    <row r="23" spans="1:7" ht="12.75" customHeight="1">
      <c r="A23" s="129"/>
      <c r="B23" s="488"/>
      <c r="C23" s="106" t="s">
        <v>184</v>
      </c>
      <c r="D23" s="551" t="s">
        <v>226</v>
      </c>
      <c r="E23" s="310">
        <v>300</v>
      </c>
      <c r="F23" s="310">
        <v>200</v>
      </c>
      <c r="G23" s="570">
        <f t="shared" si="0"/>
        <v>66.666666666666657</v>
      </c>
    </row>
    <row r="24" spans="1:7" ht="12.75" customHeight="1">
      <c r="A24" s="130"/>
      <c r="B24" s="489"/>
      <c r="C24" s="493"/>
      <c r="D24" s="575" t="s">
        <v>373</v>
      </c>
      <c r="E24" s="310">
        <v>0</v>
      </c>
      <c r="F24" s="310">
        <v>1000</v>
      </c>
      <c r="G24" s="570">
        <v>0</v>
      </c>
    </row>
    <row r="25" spans="1:7" s="54" customFormat="1" ht="12.75" customHeight="1">
      <c r="A25" s="129"/>
      <c r="B25" s="488"/>
      <c r="C25" s="495" t="s">
        <v>26</v>
      </c>
      <c r="D25" s="576" t="s">
        <v>130</v>
      </c>
      <c r="E25" s="577">
        <v>1000</v>
      </c>
      <c r="F25" s="577">
        <v>1200</v>
      </c>
      <c r="G25" s="570">
        <v>0</v>
      </c>
    </row>
    <row r="26" spans="1:7" s="54" customFormat="1" ht="12.75" customHeight="1">
      <c r="A26" s="129"/>
      <c r="B26" s="488"/>
      <c r="C26" s="495" t="s">
        <v>336</v>
      </c>
      <c r="D26" s="576" t="s">
        <v>338</v>
      </c>
      <c r="E26" s="577">
        <v>2</v>
      </c>
      <c r="F26" s="577">
        <v>2</v>
      </c>
      <c r="G26" s="570">
        <v>0</v>
      </c>
    </row>
    <row r="27" spans="1:7" ht="12.75" customHeight="1">
      <c r="A27" s="129"/>
      <c r="B27" s="117"/>
      <c r="C27" s="110"/>
      <c r="D27" s="578" t="s">
        <v>193</v>
      </c>
      <c r="E27" s="331">
        <f>SUM(E28:E33)</f>
        <v>15100</v>
      </c>
      <c r="F27" s="331">
        <f>SUM(F28:F33)</f>
        <v>15070</v>
      </c>
      <c r="G27" s="579">
        <f t="shared" si="0"/>
        <v>99.801324503311264</v>
      </c>
    </row>
    <row r="28" spans="1:7" ht="12.75" customHeight="1">
      <c r="A28" s="129"/>
      <c r="B28" s="117"/>
      <c r="C28" s="111"/>
      <c r="D28" s="551" t="s">
        <v>194</v>
      </c>
      <c r="E28" s="310">
        <v>11075</v>
      </c>
      <c r="F28" s="310">
        <v>11075</v>
      </c>
      <c r="G28" s="570">
        <f t="shared" si="0"/>
        <v>100</v>
      </c>
    </row>
    <row r="29" spans="1:7" ht="12.75" customHeight="1">
      <c r="A29" s="129"/>
      <c r="B29" s="117"/>
      <c r="C29" s="111"/>
      <c r="D29" s="551" t="s">
        <v>187</v>
      </c>
      <c r="E29" s="310">
        <v>2769</v>
      </c>
      <c r="F29" s="310">
        <v>2769</v>
      </c>
      <c r="G29" s="570">
        <f t="shared" si="0"/>
        <v>100</v>
      </c>
    </row>
    <row r="30" spans="1:7" ht="12.75" customHeight="1">
      <c r="A30" s="129"/>
      <c r="B30" s="117"/>
      <c r="C30" s="111"/>
      <c r="D30" s="551" t="s">
        <v>188</v>
      </c>
      <c r="E30" s="310">
        <v>25</v>
      </c>
      <c r="F30" s="310">
        <v>25</v>
      </c>
      <c r="G30" s="570">
        <f t="shared" si="0"/>
        <v>100</v>
      </c>
    </row>
    <row r="31" spans="1:7" ht="12.75" customHeight="1">
      <c r="A31" s="129"/>
      <c r="B31" s="117"/>
      <c r="C31" s="111"/>
      <c r="D31" s="551" t="s">
        <v>189</v>
      </c>
      <c r="E31" s="310">
        <v>997</v>
      </c>
      <c r="F31" s="310">
        <v>997</v>
      </c>
      <c r="G31" s="570">
        <f t="shared" si="0"/>
        <v>100</v>
      </c>
    </row>
    <row r="32" spans="1:7" ht="12.75" customHeight="1">
      <c r="A32" s="129"/>
      <c r="B32" s="117"/>
      <c r="C32" s="106" t="s">
        <v>184</v>
      </c>
      <c r="D32" s="551" t="s">
        <v>195</v>
      </c>
      <c r="E32" s="310">
        <v>84</v>
      </c>
      <c r="F32" s="310">
        <v>84</v>
      </c>
      <c r="G32" s="570">
        <f t="shared" si="0"/>
        <v>100</v>
      </c>
    </row>
    <row r="33" spans="1:7" ht="12.75" customHeight="1">
      <c r="A33" s="129"/>
      <c r="B33" s="485" t="s">
        <v>263</v>
      </c>
      <c r="C33" s="106" t="s">
        <v>300</v>
      </c>
      <c r="D33" s="551" t="s">
        <v>222</v>
      </c>
      <c r="E33" s="577">
        <v>150</v>
      </c>
      <c r="F33" s="577">
        <v>120</v>
      </c>
      <c r="G33" s="570">
        <f t="shared" si="0"/>
        <v>80</v>
      </c>
    </row>
    <row r="34" spans="1:7" ht="12.75" customHeight="1">
      <c r="A34" s="129"/>
      <c r="B34" s="117"/>
      <c r="C34" s="106"/>
      <c r="D34" s="116"/>
      <c r="E34" s="577"/>
      <c r="F34" s="577"/>
      <c r="G34" s="570"/>
    </row>
    <row r="35" spans="1:7" ht="12.75" customHeight="1">
      <c r="A35" s="104" t="s">
        <v>227</v>
      </c>
      <c r="B35" s="680" t="s">
        <v>228</v>
      </c>
      <c r="C35" s="681"/>
      <c r="D35" s="118" t="s">
        <v>181</v>
      </c>
      <c r="E35" s="331">
        <f>E36</f>
        <v>55</v>
      </c>
      <c r="F35" s="331">
        <f>F36</f>
        <v>80</v>
      </c>
      <c r="G35" s="579">
        <f t="shared" si="0"/>
        <v>145.45454545454547</v>
      </c>
    </row>
    <row r="36" spans="1:7" ht="12.75" customHeight="1">
      <c r="A36" s="129"/>
      <c r="B36" s="132"/>
      <c r="C36" s="106"/>
      <c r="D36" s="119" t="s">
        <v>110</v>
      </c>
      <c r="E36" s="310">
        <v>55</v>
      </c>
      <c r="F36" s="310">
        <v>80</v>
      </c>
      <c r="G36" s="570">
        <f t="shared" si="0"/>
        <v>145.45454545454547</v>
      </c>
    </row>
    <row r="37" spans="1:7" ht="12.75" customHeight="1">
      <c r="A37" s="129"/>
      <c r="B37" s="117"/>
      <c r="C37" s="120"/>
      <c r="D37" s="121"/>
      <c r="E37" s="393"/>
      <c r="F37" s="393"/>
      <c r="G37" s="389"/>
    </row>
    <row r="38" spans="1:7" ht="12.75" customHeight="1">
      <c r="A38" s="104" t="s">
        <v>229</v>
      </c>
      <c r="B38" s="122" t="s">
        <v>159</v>
      </c>
      <c r="C38" s="123"/>
      <c r="D38" s="118"/>
      <c r="E38" s="331">
        <f>E39+E56</f>
        <v>67296</v>
      </c>
      <c r="F38" s="331">
        <f>F39+F56</f>
        <v>68249</v>
      </c>
      <c r="G38" s="579">
        <f t="shared" si="0"/>
        <v>101.41613171659533</v>
      </c>
    </row>
    <row r="39" spans="1:7" ht="12.75" customHeight="1">
      <c r="A39" s="104"/>
      <c r="B39" s="133"/>
      <c r="C39" s="134" t="s">
        <v>230</v>
      </c>
      <c r="D39" s="118" t="s">
        <v>181</v>
      </c>
      <c r="E39" s="331">
        <f>SUM(E40:E47)</f>
        <v>21200</v>
      </c>
      <c r="F39" s="331">
        <f>SUM(F40:F47)</f>
        <v>23200</v>
      </c>
      <c r="G39" s="579">
        <f t="shared" si="0"/>
        <v>109.43396226415094</v>
      </c>
    </row>
    <row r="40" spans="1:7" s="54" customFormat="1" ht="12.75" customHeight="1">
      <c r="A40" s="484"/>
      <c r="B40" s="113">
        <v>911</v>
      </c>
      <c r="C40" s="106"/>
      <c r="D40" s="116" t="s">
        <v>166</v>
      </c>
      <c r="E40" s="310">
        <v>2200</v>
      </c>
      <c r="F40" s="310">
        <v>2200</v>
      </c>
      <c r="G40" s="570">
        <f t="shared" si="0"/>
        <v>100</v>
      </c>
    </row>
    <row r="41" spans="1:7" s="54" customFormat="1" ht="12.75" customHeight="1">
      <c r="A41" s="484"/>
      <c r="B41" s="113">
        <v>911</v>
      </c>
      <c r="C41" s="106"/>
      <c r="D41" s="116" t="s">
        <v>125</v>
      </c>
      <c r="E41" s="310">
        <v>300</v>
      </c>
      <c r="F41" s="310">
        <v>300</v>
      </c>
      <c r="G41" s="570">
        <f t="shared" si="0"/>
        <v>100</v>
      </c>
    </row>
    <row r="42" spans="1:7" s="54" customFormat="1" ht="12.75" customHeight="1">
      <c r="A42" s="129"/>
      <c r="B42" s="485" t="s">
        <v>231</v>
      </c>
      <c r="C42" s="111"/>
      <c r="D42" s="119" t="s">
        <v>110</v>
      </c>
      <c r="E42" s="554">
        <v>500</v>
      </c>
      <c r="F42" s="554">
        <v>500</v>
      </c>
      <c r="G42" s="570">
        <f t="shared" si="0"/>
        <v>100</v>
      </c>
    </row>
    <row r="43" spans="1:7" s="54" customFormat="1" ht="12.75" customHeight="1">
      <c r="A43" s="484"/>
      <c r="B43" s="113">
        <v>911</v>
      </c>
      <c r="C43" s="106" t="s">
        <v>298</v>
      </c>
      <c r="D43" s="116" t="s">
        <v>205</v>
      </c>
      <c r="E43" s="310">
        <v>2500</v>
      </c>
      <c r="F43" s="310">
        <v>2500</v>
      </c>
      <c r="G43" s="570">
        <f t="shared" si="0"/>
        <v>100</v>
      </c>
    </row>
    <row r="44" spans="1:7" s="54" customFormat="1" ht="12.75" customHeight="1">
      <c r="A44" s="484"/>
      <c r="B44" s="113">
        <v>911</v>
      </c>
      <c r="C44" s="106" t="s">
        <v>299</v>
      </c>
      <c r="D44" s="116" t="s">
        <v>297</v>
      </c>
      <c r="E44" s="310">
        <v>14000</v>
      </c>
      <c r="F44" s="310">
        <v>14000</v>
      </c>
      <c r="G44" s="570">
        <f t="shared" si="0"/>
        <v>100</v>
      </c>
    </row>
    <row r="45" spans="1:7" s="54" customFormat="1" ht="12.75" customHeight="1">
      <c r="A45" s="129"/>
      <c r="B45" s="485" t="s">
        <v>231</v>
      </c>
      <c r="C45" s="111" t="s">
        <v>288</v>
      </c>
      <c r="D45" s="119" t="s">
        <v>331</v>
      </c>
      <c r="E45" s="310">
        <v>1200</v>
      </c>
      <c r="F45" s="310">
        <v>3200</v>
      </c>
      <c r="G45" s="570">
        <f t="shared" si="0"/>
        <v>266.66666666666663</v>
      </c>
    </row>
    <row r="46" spans="1:7" s="54" customFormat="1" ht="12.75" customHeight="1">
      <c r="A46" s="129"/>
      <c r="B46" s="485" t="s">
        <v>231</v>
      </c>
      <c r="C46" s="111"/>
      <c r="D46" s="116" t="s">
        <v>196</v>
      </c>
      <c r="E46" s="554">
        <v>200</v>
      </c>
      <c r="F46" s="554">
        <v>200</v>
      </c>
      <c r="G46" s="570">
        <f t="shared" si="0"/>
        <v>100</v>
      </c>
    </row>
    <row r="47" spans="1:7" s="54" customFormat="1" ht="12.75" customHeight="1" thickBot="1">
      <c r="A47" s="487"/>
      <c r="B47" s="497" t="s">
        <v>231</v>
      </c>
      <c r="C47" s="498" t="s">
        <v>232</v>
      </c>
      <c r="D47" s="499" t="s">
        <v>197</v>
      </c>
      <c r="E47" s="585">
        <v>300</v>
      </c>
      <c r="F47" s="585">
        <v>300</v>
      </c>
      <c r="G47" s="586">
        <f t="shared" si="0"/>
        <v>100</v>
      </c>
    </row>
    <row r="48" spans="1:7" s="54" customFormat="1" ht="12.75" customHeight="1">
      <c r="A48" s="619"/>
      <c r="B48" s="619"/>
      <c r="C48" s="620"/>
      <c r="D48" s="621"/>
      <c r="E48" s="622"/>
      <c r="F48" s="622"/>
      <c r="G48" s="623"/>
    </row>
    <row r="49" spans="1:7" s="54" customFormat="1" ht="12.75" customHeight="1">
      <c r="A49" s="619"/>
      <c r="B49" s="619"/>
      <c r="C49" s="620"/>
      <c r="D49" s="621"/>
      <c r="E49" s="622"/>
      <c r="F49" s="622"/>
      <c r="G49" s="623"/>
    </row>
    <row r="50" spans="1:7" s="54" customFormat="1" ht="12.75" customHeight="1">
      <c r="A50" s="619"/>
      <c r="B50" s="619"/>
      <c r="C50" s="620"/>
      <c r="D50" s="621"/>
      <c r="E50" s="622"/>
      <c r="F50" s="622"/>
      <c r="G50" s="623"/>
    </row>
    <row r="51" spans="1:7" ht="12.75" customHeight="1">
      <c r="E51" s="265"/>
      <c r="F51" s="265"/>
      <c r="G51" s="265"/>
    </row>
    <row r="52" spans="1:7" ht="15.75" thickBot="1">
      <c r="A52" s="70"/>
      <c r="B52" s="70"/>
      <c r="C52" s="70"/>
      <c r="D52" s="70"/>
      <c r="E52" s="587"/>
      <c r="F52" s="265"/>
      <c r="G52" s="588" t="s">
        <v>391</v>
      </c>
    </row>
    <row r="53" spans="1:7">
      <c r="A53" s="9" t="s">
        <v>1</v>
      </c>
      <c r="B53" s="4" t="s">
        <v>2</v>
      </c>
      <c r="C53" s="10" t="s">
        <v>3</v>
      </c>
      <c r="D53" s="71"/>
      <c r="E53" s="589" t="s">
        <v>4</v>
      </c>
      <c r="F53" s="589" t="s">
        <v>266</v>
      </c>
      <c r="G53" s="590" t="s">
        <v>267</v>
      </c>
    </row>
    <row r="54" spans="1:7">
      <c r="A54" s="11" t="s">
        <v>5</v>
      </c>
      <c r="B54" s="5" t="s">
        <v>6</v>
      </c>
      <c r="C54" s="12" t="s">
        <v>7</v>
      </c>
      <c r="D54" s="6" t="s">
        <v>8</v>
      </c>
      <c r="E54" s="591" t="s">
        <v>332</v>
      </c>
      <c r="F54" s="591" t="s">
        <v>246</v>
      </c>
      <c r="G54" s="592" t="s">
        <v>346</v>
      </c>
    </row>
    <row r="55" spans="1:7" ht="15.75" thickBot="1">
      <c r="A55" s="13" t="s">
        <v>9</v>
      </c>
      <c r="B55" s="7" t="s">
        <v>10</v>
      </c>
      <c r="C55" s="14"/>
      <c r="D55" s="15"/>
      <c r="E55" s="593" t="s">
        <v>271</v>
      </c>
      <c r="F55" s="593" t="s">
        <v>345</v>
      </c>
      <c r="G55" s="594" t="s">
        <v>268</v>
      </c>
    </row>
    <row r="56" spans="1:7" ht="12.75" customHeight="1">
      <c r="A56" s="127"/>
      <c r="B56" s="124"/>
      <c r="C56" s="316" t="s">
        <v>236</v>
      </c>
      <c r="D56" s="118" t="s">
        <v>181</v>
      </c>
      <c r="E56" s="331">
        <f>SUM(E57:E83)</f>
        <v>46096</v>
      </c>
      <c r="F56" s="331">
        <f>SUM(F57:F83)</f>
        <v>45049</v>
      </c>
      <c r="G56" s="579">
        <f t="shared" ref="G56:G91" si="1">(F56/E56)*100</f>
        <v>97.728653245400892</v>
      </c>
    </row>
    <row r="57" spans="1:7" ht="12.75" customHeight="1">
      <c r="A57" s="501"/>
      <c r="B57" s="502"/>
      <c r="C57" s="111" t="s">
        <v>122</v>
      </c>
      <c r="D57" s="116" t="s">
        <v>198</v>
      </c>
      <c r="E57" s="310">
        <v>15</v>
      </c>
      <c r="F57" s="310">
        <v>15</v>
      </c>
      <c r="G57" s="570">
        <f t="shared" si="1"/>
        <v>100</v>
      </c>
    </row>
    <row r="58" spans="1:7" ht="12.75" customHeight="1">
      <c r="A58" s="501"/>
      <c r="B58" s="502"/>
      <c r="C58" s="111" t="s">
        <v>122</v>
      </c>
      <c r="D58" s="116" t="s">
        <v>123</v>
      </c>
      <c r="E58" s="310">
        <v>300</v>
      </c>
      <c r="F58" s="310">
        <v>300</v>
      </c>
      <c r="G58" s="570">
        <f t="shared" si="1"/>
        <v>100</v>
      </c>
    </row>
    <row r="59" spans="1:7" ht="12.75" customHeight="1">
      <c r="A59" s="501"/>
      <c r="B59" s="502"/>
      <c r="C59" s="111" t="s">
        <v>122</v>
      </c>
      <c r="D59" s="116" t="s">
        <v>166</v>
      </c>
      <c r="E59" s="310">
        <v>550</v>
      </c>
      <c r="F59" s="310">
        <v>500</v>
      </c>
      <c r="G59" s="570">
        <f t="shared" si="1"/>
        <v>90.909090909090907</v>
      </c>
    </row>
    <row r="60" spans="1:7" ht="12.75" customHeight="1">
      <c r="A60" s="501"/>
      <c r="B60" s="502"/>
      <c r="C60" s="111"/>
      <c r="D60" s="116" t="s">
        <v>167</v>
      </c>
      <c r="E60" s="310">
        <v>4000</v>
      </c>
      <c r="F60" s="310">
        <v>4000</v>
      </c>
      <c r="G60" s="570">
        <f t="shared" si="1"/>
        <v>100</v>
      </c>
    </row>
    <row r="61" spans="1:7" ht="12.75" customHeight="1">
      <c r="A61" s="501"/>
      <c r="B61" s="502"/>
      <c r="C61" s="111"/>
      <c r="D61" s="116" t="s">
        <v>199</v>
      </c>
      <c r="E61" s="310">
        <v>1</v>
      </c>
      <c r="F61" s="310">
        <v>1</v>
      </c>
      <c r="G61" s="570">
        <f t="shared" si="1"/>
        <v>100</v>
      </c>
    </row>
    <row r="62" spans="1:7" ht="12.75" customHeight="1">
      <c r="A62" s="501"/>
      <c r="B62" s="502"/>
      <c r="C62" s="111"/>
      <c r="D62" s="116" t="s">
        <v>200</v>
      </c>
      <c r="E62" s="310">
        <v>700</v>
      </c>
      <c r="F62" s="310">
        <v>800</v>
      </c>
      <c r="G62" s="570">
        <f t="shared" si="1"/>
        <v>114.28571428571428</v>
      </c>
    </row>
    <row r="63" spans="1:7" ht="12.75" customHeight="1">
      <c r="A63" s="501"/>
      <c r="B63" s="502"/>
      <c r="C63" s="111"/>
      <c r="D63" s="116" t="s">
        <v>201</v>
      </c>
      <c r="E63" s="310">
        <v>450</v>
      </c>
      <c r="F63" s="310">
        <v>450</v>
      </c>
      <c r="G63" s="570">
        <f t="shared" si="1"/>
        <v>100</v>
      </c>
    </row>
    <row r="64" spans="1:7" ht="12.75" customHeight="1">
      <c r="A64" s="501"/>
      <c r="B64" s="502"/>
      <c r="C64" s="111"/>
      <c r="D64" s="116" t="s">
        <v>202</v>
      </c>
      <c r="E64" s="310">
        <v>3000</v>
      </c>
      <c r="F64" s="310">
        <v>3500</v>
      </c>
      <c r="G64" s="570">
        <f t="shared" si="1"/>
        <v>116.66666666666667</v>
      </c>
    </row>
    <row r="65" spans="1:7" ht="12.75" customHeight="1">
      <c r="A65" s="501"/>
      <c r="B65" s="502"/>
      <c r="C65" s="111"/>
      <c r="D65" s="116" t="s">
        <v>172</v>
      </c>
      <c r="E65" s="310">
        <v>4600</v>
      </c>
      <c r="F65" s="310">
        <v>3800</v>
      </c>
      <c r="G65" s="570">
        <f t="shared" si="1"/>
        <v>82.608695652173907</v>
      </c>
    </row>
    <row r="66" spans="1:7" ht="12.75" customHeight="1">
      <c r="A66" s="501"/>
      <c r="B66" s="502"/>
      <c r="C66" s="111"/>
      <c r="D66" s="116" t="s">
        <v>203</v>
      </c>
      <c r="E66" s="310">
        <v>400</v>
      </c>
      <c r="F66" s="310">
        <v>450</v>
      </c>
      <c r="G66" s="570">
        <f t="shared" si="1"/>
        <v>112.5</v>
      </c>
    </row>
    <row r="67" spans="1:7" ht="12.75" customHeight="1">
      <c r="A67" s="501"/>
      <c r="B67" s="502"/>
      <c r="C67" s="111"/>
      <c r="D67" s="503" t="s">
        <v>204</v>
      </c>
      <c r="E67" s="310">
        <v>1800</v>
      </c>
      <c r="F67" s="310">
        <v>1800</v>
      </c>
      <c r="G67" s="570">
        <f t="shared" si="1"/>
        <v>100</v>
      </c>
    </row>
    <row r="68" spans="1:7" ht="12.75" customHeight="1">
      <c r="A68" s="501"/>
      <c r="B68" s="502"/>
      <c r="C68" s="111"/>
      <c r="D68" s="116" t="s">
        <v>205</v>
      </c>
      <c r="E68" s="310">
        <v>1500</v>
      </c>
      <c r="F68" s="310">
        <v>1500</v>
      </c>
      <c r="G68" s="570">
        <f t="shared" si="1"/>
        <v>100</v>
      </c>
    </row>
    <row r="69" spans="1:7" ht="12.75" customHeight="1">
      <c r="A69" s="501"/>
      <c r="B69" s="502"/>
      <c r="C69" s="111"/>
      <c r="D69" s="116" t="s">
        <v>113</v>
      </c>
      <c r="E69" s="310">
        <v>220</v>
      </c>
      <c r="F69" s="310">
        <v>220</v>
      </c>
      <c r="G69" s="570">
        <f t="shared" si="1"/>
        <v>100</v>
      </c>
    </row>
    <row r="70" spans="1:7" ht="12.75" customHeight="1">
      <c r="A70" s="501"/>
      <c r="B70" s="502"/>
      <c r="C70" s="492"/>
      <c r="D70" s="503" t="s">
        <v>168</v>
      </c>
      <c r="E70" s="310">
        <v>1</v>
      </c>
      <c r="F70" s="310">
        <v>85</v>
      </c>
      <c r="G70" s="570">
        <f t="shared" si="1"/>
        <v>8500</v>
      </c>
    </row>
    <row r="71" spans="1:7" ht="12.75" customHeight="1">
      <c r="A71" s="501"/>
      <c r="B71" s="502"/>
      <c r="C71" s="106"/>
      <c r="D71" s="116" t="s">
        <v>130</v>
      </c>
      <c r="E71" s="310">
        <v>1000</v>
      </c>
      <c r="F71" s="310">
        <v>1100</v>
      </c>
      <c r="G71" s="570">
        <f t="shared" si="1"/>
        <v>110.00000000000001</v>
      </c>
    </row>
    <row r="72" spans="1:7" ht="12.75" customHeight="1">
      <c r="A72" s="501"/>
      <c r="B72" s="502"/>
      <c r="C72" s="106"/>
      <c r="D72" s="116" t="s">
        <v>110</v>
      </c>
      <c r="E72" s="310">
        <v>16200</v>
      </c>
      <c r="F72" s="310">
        <v>14500</v>
      </c>
      <c r="G72" s="570">
        <f t="shared" si="1"/>
        <v>89.506172839506178</v>
      </c>
    </row>
    <row r="73" spans="1:7" ht="12.75" customHeight="1">
      <c r="A73" s="501"/>
      <c r="B73" s="502"/>
      <c r="C73" s="106" t="s">
        <v>184</v>
      </c>
      <c r="D73" s="116" t="s">
        <v>206</v>
      </c>
      <c r="E73" s="310">
        <v>2300</v>
      </c>
      <c r="F73" s="310">
        <v>3000</v>
      </c>
      <c r="G73" s="570">
        <f t="shared" si="1"/>
        <v>130.43478260869566</v>
      </c>
    </row>
    <row r="74" spans="1:7" ht="12.75" customHeight="1">
      <c r="A74" s="501"/>
      <c r="B74" s="502"/>
      <c r="C74" s="106"/>
      <c r="D74" s="116" t="s">
        <v>169</v>
      </c>
      <c r="E74" s="310">
        <v>8500</v>
      </c>
      <c r="F74" s="310">
        <v>8500</v>
      </c>
      <c r="G74" s="570">
        <f t="shared" si="1"/>
        <v>100</v>
      </c>
    </row>
    <row r="75" spans="1:7" ht="12.75" customHeight="1">
      <c r="A75" s="501"/>
      <c r="B75" s="502"/>
      <c r="C75" s="106"/>
      <c r="D75" s="116" t="s">
        <v>207</v>
      </c>
      <c r="E75" s="310">
        <v>150</v>
      </c>
      <c r="F75" s="310">
        <v>150</v>
      </c>
      <c r="G75" s="570">
        <f t="shared" si="1"/>
        <v>100</v>
      </c>
    </row>
    <row r="76" spans="1:7" ht="12.75" customHeight="1">
      <c r="A76" s="501"/>
      <c r="B76" s="502"/>
      <c r="C76" s="106"/>
      <c r="D76" s="116" t="s">
        <v>208</v>
      </c>
      <c r="E76" s="310">
        <v>250</v>
      </c>
      <c r="F76" s="310">
        <v>250</v>
      </c>
      <c r="G76" s="570">
        <f t="shared" si="1"/>
        <v>100</v>
      </c>
    </row>
    <row r="77" spans="1:7" ht="12.75" customHeight="1">
      <c r="A77" s="501"/>
      <c r="B77" s="502"/>
      <c r="C77" s="106"/>
      <c r="D77" s="116" t="s">
        <v>209</v>
      </c>
      <c r="E77" s="310">
        <v>5</v>
      </c>
      <c r="F77" s="310">
        <v>5</v>
      </c>
      <c r="G77" s="570">
        <f t="shared" si="1"/>
        <v>100</v>
      </c>
    </row>
    <row r="78" spans="1:7" ht="12.75" customHeight="1">
      <c r="A78" s="501"/>
      <c r="B78" s="502"/>
      <c r="C78" s="106" t="s">
        <v>210</v>
      </c>
      <c r="D78" s="116" t="s">
        <v>211</v>
      </c>
      <c r="E78" s="310">
        <v>30</v>
      </c>
      <c r="F78" s="310">
        <v>30</v>
      </c>
      <c r="G78" s="570">
        <f t="shared" si="1"/>
        <v>100</v>
      </c>
    </row>
    <row r="79" spans="1:7" ht="12.75" customHeight="1">
      <c r="A79" s="501"/>
      <c r="B79" s="502"/>
      <c r="C79" s="106"/>
      <c r="D79" s="116" t="s">
        <v>124</v>
      </c>
      <c r="E79" s="310">
        <v>2</v>
      </c>
      <c r="F79" s="310">
        <v>2</v>
      </c>
      <c r="G79" s="570">
        <f t="shared" si="1"/>
        <v>100</v>
      </c>
    </row>
    <row r="80" spans="1:7" ht="12.75" customHeight="1">
      <c r="A80" s="501"/>
      <c r="B80" s="502"/>
      <c r="C80" s="106"/>
      <c r="D80" s="504" t="s">
        <v>212</v>
      </c>
      <c r="E80" s="310">
        <v>20</v>
      </c>
      <c r="F80" s="310">
        <v>20</v>
      </c>
      <c r="G80" s="570">
        <f t="shared" si="1"/>
        <v>100</v>
      </c>
    </row>
    <row r="81" spans="1:7" ht="12.75" customHeight="1">
      <c r="A81" s="130"/>
      <c r="B81" s="505"/>
      <c r="C81" s="490"/>
      <c r="D81" s="504" t="s">
        <v>213</v>
      </c>
      <c r="E81" s="310">
        <v>100</v>
      </c>
      <c r="F81" s="310">
        <v>70</v>
      </c>
      <c r="G81" s="570">
        <f t="shared" si="1"/>
        <v>70</v>
      </c>
    </row>
    <row r="82" spans="1:7" ht="12.75" customHeight="1">
      <c r="A82" s="506"/>
      <c r="B82" s="490"/>
      <c r="C82" s="490"/>
      <c r="D82" s="494" t="s">
        <v>214</v>
      </c>
      <c r="E82" s="310">
        <v>1</v>
      </c>
      <c r="F82" s="310">
        <v>1</v>
      </c>
      <c r="G82" s="570">
        <f t="shared" si="1"/>
        <v>100</v>
      </c>
    </row>
    <row r="83" spans="1:7" ht="12.75" customHeight="1">
      <c r="A83" s="506"/>
      <c r="B83" s="490"/>
      <c r="C83" s="490" t="s">
        <v>274</v>
      </c>
      <c r="D83" s="116" t="s">
        <v>110</v>
      </c>
      <c r="E83" s="491">
        <v>1</v>
      </c>
      <c r="F83" s="491">
        <v>0</v>
      </c>
      <c r="G83" s="570">
        <v>0</v>
      </c>
    </row>
    <row r="84" spans="1:7" ht="12.75" customHeight="1">
      <c r="A84" s="135"/>
      <c r="B84" s="115"/>
      <c r="C84" s="115"/>
      <c r="D84" s="125"/>
      <c r="E84" s="394"/>
      <c r="F84" s="394"/>
      <c r="G84" s="389"/>
    </row>
    <row r="85" spans="1:7" ht="14.25" customHeight="1">
      <c r="A85" s="104" t="s">
        <v>233</v>
      </c>
      <c r="B85" s="680" t="s">
        <v>234</v>
      </c>
      <c r="C85" s="681"/>
      <c r="D85" s="118" t="s">
        <v>181</v>
      </c>
      <c r="E85" s="331">
        <f>SUM(E86:E89)</f>
        <v>6800</v>
      </c>
      <c r="F85" s="331">
        <f>SUM(F86:F90)</f>
        <v>6000</v>
      </c>
      <c r="G85" s="579">
        <f t="shared" si="1"/>
        <v>88.235294117647058</v>
      </c>
    </row>
    <row r="86" spans="1:7" ht="12.75" customHeight="1">
      <c r="A86" s="129"/>
      <c r="B86" s="132"/>
      <c r="C86" s="111" t="s">
        <v>282</v>
      </c>
      <c r="D86" s="116" t="s">
        <v>130</v>
      </c>
      <c r="E86" s="595">
        <v>2800</v>
      </c>
      <c r="F86" s="595">
        <v>2800</v>
      </c>
      <c r="G86" s="570">
        <f t="shared" si="1"/>
        <v>100</v>
      </c>
    </row>
    <row r="87" spans="1:7" ht="12.75" customHeight="1">
      <c r="A87" s="135"/>
      <c r="B87" s="115"/>
      <c r="C87" s="507" t="s">
        <v>283</v>
      </c>
      <c r="D87" s="116" t="s">
        <v>130</v>
      </c>
      <c r="E87" s="394">
        <v>500</v>
      </c>
      <c r="F87" s="394">
        <v>500</v>
      </c>
      <c r="G87" s="570">
        <f t="shared" si="1"/>
        <v>100</v>
      </c>
    </row>
    <row r="88" spans="1:7" ht="12.75" customHeight="1">
      <c r="A88" s="135"/>
      <c r="B88" s="115"/>
      <c r="C88" s="507" t="s">
        <v>285</v>
      </c>
      <c r="D88" s="116" t="s">
        <v>130</v>
      </c>
      <c r="E88" s="394">
        <v>1000</v>
      </c>
      <c r="F88" s="394">
        <v>1000</v>
      </c>
      <c r="G88" s="570">
        <f t="shared" si="1"/>
        <v>100</v>
      </c>
    </row>
    <row r="89" spans="1:7" ht="14.25" customHeight="1">
      <c r="A89" s="135"/>
      <c r="B89" s="115"/>
      <c r="C89" s="507" t="s">
        <v>284</v>
      </c>
      <c r="D89" s="494" t="s">
        <v>130</v>
      </c>
      <c r="E89" s="394">
        <v>2500</v>
      </c>
      <c r="F89" s="394">
        <v>1500</v>
      </c>
      <c r="G89" s="570">
        <f t="shared" si="1"/>
        <v>60</v>
      </c>
    </row>
    <row r="90" spans="1:7" ht="14.25" customHeight="1" thickBot="1">
      <c r="A90" s="583"/>
      <c r="B90" s="584"/>
      <c r="C90" s="580" t="s">
        <v>375</v>
      </c>
      <c r="D90" s="581" t="s">
        <v>374</v>
      </c>
      <c r="E90" s="582">
        <v>0</v>
      </c>
      <c r="F90" s="582">
        <v>200</v>
      </c>
      <c r="G90" s="570">
        <v>0</v>
      </c>
    </row>
    <row r="91" spans="1:7" ht="20.25" customHeight="1" thickBot="1">
      <c r="A91" s="694" t="s">
        <v>17</v>
      </c>
      <c r="B91" s="695"/>
      <c r="C91" s="696"/>
      <c r="D91" s="16"/>
      <c r="E91" s="596">
        <f>E6+E85+E35+E38</f>
        <v>269953</v>
      </c>
      <c r="F91" s="596">
        <f>F6+F85+F35+F38</f>
        <v>285485</v>
      </c>
      <c r="G91" s="597">
        <f t="shared" si="1"/>
        <v>105.75359414416583</v>
      </c>
    </row>
    <row r="92" spans="1:7" ht="12.75" customHeight="1">
      <c r="A92" s="54"/>
      <c r="B92" s="54"/>
      <c r="C92" s="54"/>
      <c r="D92" s="54"/>
      <c r="E92" s="265"/>
      <c r="F92" s="265"/>
      <c r="G92" s="265"/>
    </row>
    <row r="93" spans="1:7">
      <c r="A93" s="54"/>
      <c r="B93" s="54"/>
      <c r="C93" s="54"/>
      <c r="D93" s="54"/>
      <c r="E93" s="265"/>
      <c r="F93" s="265"/>
      <c r="G93" s="265"/>
    </row>
    <row r="94" spans="1:7">
      <c r="A94" s="54"/>
      <c r="B94" s="54"/>
      <c r="C94" s="54"/>
      <c r="D94" s="54"/>
      <c r="E94" s="265"/>
      <c r="F94" s="265"/>
      <c r="G94" s="265"/>
    </row>
    <row r="95" spans="1:7">
      <c r="A95" s="54"/>
      <c r="B95" s="54"/>
      <c r="C95" s="54"/>
      <c r="D95" s="54"/>
      <c r="E95" s="265"/>
      <c r="F95" s="265"/>
      <c r="G95" s="265"/>
    </row>
    <row r="96" spans="1:7">
      <c r="E96" s="265"/>
      <c r="F96" s="265"/>
      <c r="G96" s="265"/>
    </row>
    <row r="97" spans="5:7">
      <c r="E97" s="265"/>
      <c r="F97" s="265"/>
      <c r="G97" s="265"/>
    </row>
    <row r="98" spans="5:7">
      <c r="E98" s="265"/>
      <c r="F98" s="265"/>
      <c r="G98" s="265"/>
    </row>
    <row r="99" spans="5:7">
      <c r="E99" s="265"/>
      <c r="F99" s="265"/>
      <c r="G99" s="265"/>
    </row>
    <row r="100" spans="5:7">
      <c r="E100" s="265"/>
      <c r="F100" s="265"/>
      <c r="G100" s="265"/>
    </row>
  </sheetData>
  <mergeCells count="10">
    <mergeCell ref="F17:F18"/>
    <mergeCell ref="C17:C18"/>
    <mergeCell ref="B17:B18"/>
    <mergeCell ref="A17:A18"/>
    <mergeCell ref="A91:C91"/>
    <mergeCell ref="B1:E1"/>
    <mergeCell ref="B6:C6"/>
    <mergeCell ref="B35:C35"/>
    <mergeCell ref="B85:C85"/>
    <mergeCell ref="E17:E18"/>
  </mergeCells>
  <printOptions horizontalCentered="1"/>
  <pageMargins left="0" right="0" top="0" bottom="0" header="0" footer="0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10</vt:i4>
      </vt:variant>
    </vt:vector>
  </HeadingPairs>
  <TitlesOfParts>
    <vt:vector size="10" baseType="lpstr">
      <vt:lpstr>Kap.01</vt:lpstr>
      <vt:lpstr>Kap.02</vt:lpstr>
      <vt:lpstr>Kap. 03</vt:lpstr>
      <vt:lpstr>Kap. 04</vt:lpstr>
      <vt:lpstr>Kap. 05</vt:lpstr>
      <vt:lpstr>Kap. 06</vt:lpstr>
      <vt:lpstr>Kap. 07</vt:lpstr>
      <vt:lpstr>Kap. 08</vt:lpstr>
      <vt:lpstr>Kap. 09</vt:lpstr>
      <vt:lpstr>Kap. 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Lenka.Matejkova</dc:creator>
  <cp:lastModifiedBy>Iva Hájková</cp:lastModifiedBy>
  <cp:lastPrinted>2017-02-16T05:52:45Z</cp:lastPrinted>
  <dcterms:created xsi:type="dcterms:W3CDTF">2014-06-06T09:29:24Z</dcterms:created>
  <dcterms:modified xsi:type="dcterms:W3CDTF">2017-05-10T18:02:34Z</dcterms:modified>
</cp:coreProperties>
</file>